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8_{FABC1754-689E-4608-8F0D-647136FC08CB}" xr6:coauthVersionLast="47" xr6:coauthVersionMax="47" xr10:uidLastSave="{00000000-0000-0000-0000-000000000000}"/>
  <bookViews>
    <workbookView xWindow="-20655" yWindow="900" windowWidth="19650" windowHeight="15885" xr2:uid="{00000000-000D-0000-FFFF-FFFF00000000}"/>
  </bookViews>
  <sheets>
    <sheet name="newtone_calc_v2"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4" l="1"/>
  <c r="C23" i="4" l="1"/>
  <c r="C21" i="4" l="1"/>
  <c r="C26" i="4"/>
  <c r="S18" i="4"/>
  <c r="C24" i="4"/>
  <c r="C25" i="4"/>
  <c r="S19" i="4"/>
  <c r="S16" i="4"/>
  <c r="E15" i="4"/>
  <c r="V50" i="4" l="1"/>
  <c r="C64" i="4"/>
  <c r="C63" i="4"/>
  <c r="V56" i="4"/>
  <c r="C59" i="4"/>
  <c r="C60" i="4"/>
  <c r="V53" i="4"/>
  <c r="C56" i="4"/>
  <c r="D56" i="4" s="1"/>
  <c r="C55" i="4"/>
  <c r="D55" i="4" s="1"/>
  <c r="C57" i="4"/>
  <c r="C58" i="4"/>
  <c r="C61" i="4"/>
  <c r="C62" i="4"/>
  <c r="S25" i="4"/>
  <c r="S26" i="4" s="1"/>
  <c r="S17" i="4"/>
  <c r="C27" i="4"/>
  <c r="C29" i="4"/>
  <c r="D62" i="4" l="1"/>
  <c r="D58" i="4"/>
  <c r="D61" i="4"/>
  <c r="H151" i="4" s="1"/>
  <c r="B149" i="4"/>
  <c r="C127" i="4"/>
  <c r="B134" i="4"/>
  <c r="B124" i="4"/>
  <c r="B111" i="4"/>
  <c r="C99" i="4"/>
  <c r="B114" i="4"/>
  <c r="B137" i="4"/>
  <c r="C115" i="4"/>
  <c r="B122" i="4"/>
  <c r="B112" i="4"/>
  <c r="C157" i="4"/>
  <c r="B99" i="4"/>
  <c r="B126" i="4"/>
  <c r="B125" i="4"/>
  <c r="C103" i="4"/>
  <c r="B110" i="4"/>
  <c r="B100" i="4"/>
  <c r="C145" i="4"/>
  <c r="B147" i="4"/>
  <c r="B148" i="4"/>
  <c r="C154" i="4"/>
  <c r="B113" i="4"/>
  <c r="C91" i="4"/>
  <c r="B86" i="4"/>
  <c r="C126" i="4"/>
  <c r="C133" i="4"/>
  <c r="B135" i="4"/>
  <c r="C87" i="4"/>
  <c r="C142" i="4"/>
  <c r="B101" i="4"/>
  <c r="B98" i="4"/>
  <c r="C153" i="4"/>
  <c r="C155" i="4"/>
  <c r="C121" i="4"/>
  <c r="B123" i="4"/>
  <c r="C130" i="4"/>
  <c r="B89" i="4"/>
  <c r="C95" i="4"/>
  <c r="C141" i="4"/>
  <c r="C143" i="4"/>
  <c r="C109" i="4"/>
  <c r="C118" i="4"/>
  <c r="B87" i="4"/>
  <c r="C92" i="4"/>
  <c r="C129" i="4"/>
  <c r="C131" i="4"/>
  <c r="B157" i="4"/>
  <c r="B92" i="4"/>
  <c r="C106" i="4"/>
  <c r="C156" i="4"/>
  <c r="B151" i="4"/>
  <c r="C117" i="4"/>
  <c r="C119" i="4"/>
  <c r="B145" i="4"/>
  <c r="C94" i="4"/>
  <c r="C144" i="4"/>
  <c r="B139" i="4"/>
  <c r="C105" i="4"/>
  <c r="C107" i="4"/>
  <c r="B133" i="4"/>
  <c r="C102" i="4"/>
  <c r="C132" i="4"/>
  <c r="B127" i="4"/>
  <c r="C93" i="4"/>
  <c r="B90" i="4"/>
  <c r="B121" i="4"/>
  <c r="B96" i="4"/>
  <c r="B154" i="4"/>
  <c r="C120" i="4"/>
  <c r="B115" i="4"/>
  <c r="B153" i="4"/>
  <c r="B155" i="4"/>
  <c r="B109" i="4"/>
  <c r="B142" i="4"/>
  <c r="C108" i="4"/>
  <c r="B103" i="4"/>
  <c r="B141" i="4"/>
  <c r="B143" i="4"/>
  <c r="B97" i="4"/>
  <c r="C151" i="4"/>
  <c r="B130" i="4"/>
  <c r="C96" i="4"/>
  <c r="B91" i="4"/>
  <c r="B129" i="4"/>
  <c r="B131" i="4"/>
  <c r="C152" i="4"/>
  <c r="B158" i="4"/>
  <c r="B118" i="4"/>
  <c r="B93" i="4"/>
  <c r="C158" i="4"/>
  <c r="B117" i="4"/>
  <c r="B119" i="4"/>
  <c r="C140" i="4"/>
  <c r="C101" i="4"/>
  <c r="B106" i="4"/>
  <c r="B88" i="4"/>
  <c r="C146" i="4"/>
  <c r="B105" i="4"/>
  <c r="B107" i="4"/>
  <c r="C128" i="4"/>
  <c r="B94" i="4"/>
  <c r="C138" i="4"/>
  <c r="C134" i="4"/>
  <c r="C104" i="4"/>
  <c r="B95" i="4"/>
  <c r="C116" i="4"/>
  <c r="C89" i="4"/>
  <c r="B156" i="4"/>
  <c r="C122" i="4"/>
  <c r="C148" i="4"/>
  <c r="C114" i="4"/>
  <c r="B152" i="4"/>
  <c r="C111" i="4"/>
  <c r="C149" i="4"/>
  <c r="B144" i="4"/>
  <c r="C110" i="4"/>
  <c r="C136" i="4"/>
  <c r="C86" i="4"/>
  <c r="B140" i="4"/>
  <c r="C137" i="4"/>
  <c r="B132" i="4"/>
  <c r="C98" i="4"/>
  <c r="C124" i="4"/>
  <c r="C97" i="4"/>
  <c r="B128" i="4"/>
  <c r="C147" i="4"/>
  <c r="C135" i="4"/>
  <c r="C125" i="4"/>
  <c r="B120" i="4"/>
  <c r="C88" i="4"/>
  <c r="C112" i="4"/>
  <c r="B150" i="4"/>
  <c r="B116" i="4"/>
  <c r="C113" i="4"/>
  <c r="B108" i="4"/>
  <c r="C150" i="4"/>
  <c r="C100" i="4"/>
  <c r="B138" i="4"/>
  <c r="B104" i="4"/>
  <c r="C90" i="4"/>
  <c r="C139" i="4"/>
  <c r="B146" i="4"/>
  <c r="B136" i="4"/>
  <c r="B102" i="4"/>
  <c r="C123" i="4"/>
  <c r="D60" i="4"/>
  <c r="D59" i="4"/>
  <c r="L87" i="4" s="1"/>
  <c r="D63" i="4"/>
  <c r="D64" i="4"/>
  <c r="S21" i="4"/>
  <c r="V54" i="4" s="1"/>
  <c r="S20" i="4"/>
  <c r="S28" i="4"/>
  <c r="V52" i="4" s="1"/>
  <c r="S27" i="4"/>
  <c r="D57" i="4"/>
  <c r="C66" i="4"/>
  <c r="I151" i="4"/>
  <c r="I139" i="4"/>
  <c r="I127" i="4"/>
  <c r="I115" i="4"/>
  <c r="I103" i="4"/>
  <c r="I91" i="4"/>
  <c r="H91" i="4"/>
  <c r="I87" i="4"/>
  <c r="I108" i="4"/>
  <c r="H127" i="4"/>
  <c r="H115" i="4"/>
  <c r="H103" i="4"/>
  <c r="I135" i="4"/>
  <c r="I111" i="4"/>
  <c r="H87" i="4"/>
  <c r="I158" i="4"/>
  <c r="I146" i="4"/>
  <c r="I134" i="4"/>
  <c r="I122" i="4"/>
  <c r="I110" i="4"/>
  <c r="I98" i="4"/>
  <c r="H92" i="4"/>
  <c r="H158" i="4"/>
  <c r="H146" i="4"/>
  <c r="H134" i="4"/>
  <c r="H122" i="4"/>
  <c r="H110" i="4"/>
  <c r="H98" i="4"/>
  <c r="O86" i="4"/>
  <c r="H95" i="4"/>
  <c r="I92" i="4"/>
  <c r="I153" i="4"/>
  <c r="I141" i="4"/>
  <c r="I129" i="4"/>
  <c r="I117" i="4"/>
  <c r="I105" i="4"/>
  <c r="I93" i="4"/>
  <c r="H153" i="4"/>
  <c r="H141" i="4"/>
  <c r="H129" i="4"/>
  <c r="H117" i="4"/>
  <c r="H105" i="4"/>
  <c r="H93" i="4"/>
  <c r="I107" i="4"/>
  <c r="I90" i="4"/>
  <c r="H86" i="4"/>
  <c r="H96" i="4"/>
  <c r="I148" i="4"/>
  <c r="I136" i="4"/>
  <c r="I124" i="4"/>
  <c r="I112" i="4"/>
  <c r="I100" i="4"/>
  <c r="I88" i="4"/>
  <c r="M86" i="4"/>
  <c r="I95" i="4"/>
  <c r="I96" i="4"/>
  <c r="H148" i="4"/>
  <c r="H136" i="4"/>
  <c r="H124" i="4"/>
  <c r="H112" i="4"/>
  <c r="H100" i="4"/>
  <c r="H88" i="4"/>
  <c r="I147" i="4"/>
  <c r="I89" i="4"/>
  <c r="I155" i="4"/>
  <c r="I143" i="4"/>
  <c r="I131" i="4"/>
  <c r="I119" i="4"/>
  <c r="I86" i="4"/>
  <c r="H90" i="4"/>
  <c r="H155" i="4"/>
  <c r="H143" i="4"/>
  <c r="H131" i="4"/>
  <c r="H119" i="4"/>
  <c r="H107" i="4"/>
  <c r="I150" i="4"/>
  <c r="I138" i="4"/>
  <c r="I126" i="4"/>
  <c r="I114" i="4"/>
  <c r="I102" i="4"/>
  <c r="I99" i="4"/>
  <c r="I101" i="4"/>
  <c r="H150" i="4"/>
  <c r="H138" i="4"/>
  <c r="H126" i="4"/>
  <c r="H114" i="4"/>
  <c r="H102" i="4"/>
  <c r="I104" i="4"/>
  <c r="I157" i="4"/>
  <c r="I145" i="4"/>
  <c r="I133" i="4"/>
  <c r="I121" i="4"/>
  <c r="I109" i="4"/>
  <c r="I97" i="4"/>
  <c r="H104" i="4"/>
  <c r="I123" i="4"/>
  <c r="H157" i="4"/>
  <c r="H145" i="4"/>
  <c r="H133" i="4"/>
  <c r="H121" i="4"/>
  <c r="H109" i="4"/>
  <c r="H97" i="4"/>
  <c r="I152" i="4"/>
  <c r="I140" i="4"/>
  <c r="I128" i="4"/>
  <c r="I116" i="4"/>
  <c r="H152" i="4"/>
  <c r="H140" i="4"/>
  <c r="H128" i="4"/>
  <c r="H116" i="4"/>
  <c r="H89" i="4"/>
  <c r="H108" i="4"/>
  <c r="H147" i="4"/>
  <c r="H135" i="4"/>
  <c r="H123" i="4"/>
  <c r="H111" i="4"/>
  <c r="H99" i="4"/>
  <c r="I154" i="4"/>
  <c r="I142" i="4"/>
  <c r="I130" i="4"/>
  <c r="I118" i="4"/>
  <c r="I106" i="4"/>
  <c r="I94" i="4"/>
  <c r="H154" i="4"/>
  <c r="H142" i="4"/>
  <c r="H130" i="4"/>
  <c r="H118" i="4"/>
  <c r="H106" i="4"/>
  <c r="H94" i="4"/>
  <c r="I149" i="4"/>
  <c r="I137" i="4"/>
  <c r="I125" i="4"/>
  <c r="I113" i="4"/>
  <c r="H149" i="4"/>
  <c r="H137" i="4"/>
  <c r="H125" i="4"/>
  <c r="H113" i="4"/>
  <c r="H101" i="4"/>
  <c r="I156" i="4"/>
  <c r="I144" i="4"/>
  <c r="I132" i="4"/>
  <c r="I120" i="4"/>
  <c r="H156" i="4"/>
  <c r="H144" i="4"/>
  <c r="H132" i="4"/>
  <c r="H120" i="4"/>
  <c r="M87" i="4" l="1"/>
  <c r="N86" i="4"/>
  <c r="H139" i="4"/>
  <c r="L86" i="4"/>
  <c r="D149" i="4"/>
  <c r="S29" i="4"/>
  <c r="S30" i="4" s="1"/>
  <c r="V55" i="4"/>
  <c r="J153" i="4"/>
  <c r="K119" i="4"/>
  <c r="J102" i="4"/>
  <c r="J140" i="4"/>
  <c r="K125" i="4"/>
  <c r="K127" i="4"/>
  <c r="J127" i="4"/>
  <c r="J141" i="4"/>
  <c r="K107" i="4"/>
  <c r="J99" i="4"/>
  <c r="J128" i="4"/>
  <c r="K113" i="4"/>
  <c r="K115" i="4"/>
  <c r="J129" i="4"/>
  <c r="K95" i="4"/>
  <c r="K157" i="4"/>
  <c r="J116" i="4"/>
  <c r="K101" i="4"/>
  <c r="J151" i="4"/>
  <c r="J117" i="4"/>
  <c r="K90" i="4"/>
  <c r="K145" i="4"/>
  <c r="J104" i="4"/>
  <c r="J149" i="4"/>
  <c r="J139" i="4"/>
  <c r="K117" i="4"/>
  <c r="J105" i="4"/>
  <c r="J86" i="4"/>
  <c r="K133" i="4"/>
  <c r="J92" i="4"/>
  <c r="J137" i="4"/>
  <c r="K158" i="4"/>
  <c r="J93" i="4"/>
  <c r="J97" i="4"/>
  <c r="K121" i="4"/>
  <c r="K106" i="4"/>
  <c r="J125" i="4"/>
  <c r="J115" i="4"/>
  <c r="K118" i="4"/>
  <c r="K146" i="4"/>
  <c r="J89" i="4"/>
  <c r="J155" i="4"/>
  <c r="K109" i="4"/>
  <c r="K108" i="4"/>
  <c r="J113" i="4"/>
  <c r="J91" i="4"/>
  <c r="K105" i="4"/>
  <c r="K134" i="4"/>
  <c r="K148" i="4"/>
  <c r="J143" i="4"/>
  <c r="K97" i="4"/>
  <c r="K147" i="4"/>
  <c r="J101" i="4"/>
  <c r="J138" i="4"/>
  <c r="K122" i="4"/>
  <c r="K136" i="4"/>
  <c r="J131" i="4"/>
  <c r="K142" i="4"/>
  <c r="K135" i="4"/>
  <c r="J87" i="4"/>
  <c r="K110" i="4"/>
  <c r="K124" i="4"/>
  <c r="J119" i="4"/>
  <c r="J157" i="4"/>
  <c r="K123" i="4"/>
  <c r="K103" i="4"/>
  <c r="K98" i="4"/>
  <c r="K112" i="4"/>
  <c r="J107" i="4"/>
  <c r="J145" i="4"/>
  <c r="K111" i="4"/>
  <c r="K156" i="4"/>
  <c r="K91" i="4"/>
  <c r="K143" i="4"/>
  <c r="K87" i="4"/>
  <c r="K100" i="4"/>
  <c r="J95" i="4"/>
  <c r="J133" i="4"/>
  <c r="K130" i="4"/>
  <c r="K144" i="4"/>
  <c r="J111" i="4"/>
  <c r="J158" i="4"/>
  <c r="K88" i="4"/>
  <c r="K102" i="4"/>
  <c r="J121" i="4"/>
  <c r="J147" i="4"/>
  <c r="K132" i="4"/>
  <c r="J103" i="4"/>
  <c r="J146" i="4"/>
  <c r="K86" i="4"/>
  <c r="J90" i="4"/>
  <c r="J109" i="4"/>
  <c r="J135" i="4"/>
  <c r="K120" i="4"/>
  <c r="J134" i="4"/>
  <c r="K89" i="4"/>
  <c r="K150" i="4"/>
  <c r="K154" i="4"/>
  <c r="J123" i="4"/>
  <c r="K96" i="4"/>
  <c r="K92" i="4"/>
  <c r="J122" i="4"/>
  <c r="J148" i="4"/>
  <c r="K138" i="4"/>
  <c r="J94" i="4"/>
  <c r="J110" i="4"/>
  <c r="J136" i="4"/>
  <c r="K126" i="4"/>
  <c r="K152" i="4"/>
  <c r="J154" i="4"/>
  <c r="J156" i="4"/>
  <c r="J98" i="4"/>
  <c r="J124" i="4"/>
  <c r="K114" i="4"/>
  <c r="K140" i="4"/>
  <c r="J142" i="4"/>
  <c r="J144" i="4"/>
  <c r="J126" i="4"/>
  <c r="K153" i="4"/>
  <c r="J112" i="4"/>
  <c r="K99" i="4"/>
  <c r="K128" i="4"/>
  <c r="J130" i="4"/>
  <c r="J132" i="4"/>
  <c r="K141" i="4"/>
  <c r="J100" i="4"/>
  <c r="K94" i="4"/>
  <c r="K116" i="4"/>
  <c r="J118" i="4"/>
  <c r="J120" i="4"/>
  <c r="K151" i="4"/>
  <c r="K129" i="4"/>
  <c r="J88" i="4"/>
  <c r="J150" i="4"/>
  <c r="K104" i="4"/>
  <c r="J106" i="4"/>
  <c r="J108" i="4"/>
  <c r="J96" i="4"/>
  <c r="K149" i="4"/>
  <c r="K93" i="4"/>
  <c r="K131" i="4"/>
  <c r="J114" i="4"/>
  <c r="J152" i="4"/>
  <c r="K137" i="4"/>
  <c r="K139" i="4"/>
  <c r="K155" i="4"/>
  <c r="G132" i="4"/>
  <c r="F87" i="4"/>
  <c r="F138" i="4"/>
  <c r="G149" i="4"/>
  <c r="F153" i="4"/>
  <c r="F126" i="4"/>
  <c r="F137" i="4"/>
  <c r="G138" i="4"/>
  <c r="F141" i="4"/>
  <c r="F86" i="4"/>
  <c r="F125" i="4"/>
  <c r="F105" i="4"/>
  <c r="G157" i="4"/>
  <c r="F93" i="4"/>
  <c r="G145" i="4"/>
  <c r="G96" i="4"/>
  <c r="G90" i="4"/>
  <c r="G133" i="4"/>
  <c r="F96" i="4"/>
  <c r="F89" i="4"/>
  <c r="F157" i="4"/>
  <c r="G91" i="4"/>
  <c r="G124" i="4"/>
  <c r="F145" i="4"/>
  <c r="G117" i="4"/>
  <c r="F156" i="4"/>
  <c r="G112" i="4"/>
  <c r="F109" i="4"/>
  <c r="F144" i="4"/>
  <c r="F113" i="4"/>
  <c r="F92" i="4"/>
  <c r="F132" i="4"/>
  <c r="F148" i="4"/>
  <c r="F152" i="4"/>
  <c r="F120" i="4"/>
  <c r="F90" i="4"/>
  <c r="G135" i="4"/>
  <c r="G139" i="4"/>
  <c r="G116" i="4"/>
  <c r="G123" i="4"/>
  <c r="G115" i="4"/>
  <c r="G155" i="4"/>
  <c r="F147" i="4"/>
  <c r="G102" i="4"/>
  <c r="G103" i="4"/>
  <c r="F97" i="4"/>
  <c r="F135" i="4"/>
  <c r="F151" i="4"/>
  <c r="G89" i="4"/>
  <c r="F123" i="4"/>
  <c r="F118" i="4"/>
  <c r="F139" i="4"/>
  <c r="F155" i="4"/>
  <c r="F111" i="4"/>
  <c r="F106" i="4"/>
  <c r="F127" i="4"/>
  <c r="F143" i="4"/>
  <c r="G142" i="4"/>
  <c r="F115" i="4"/>
  <c r="F107" i="4"/>
  <c r="G130" i="4"/>
  <c r="G88" i="4"/>
  <c r="F95" i="4"/>
  <c r="G118" i="4"/>
  <c r="G158" i="4"/>
  <c r="G150" i="4"/>
  <c r="F154" i="4"/>
  <c r="G128" i="4"/>
  <c r="F150" i="4"/>
  <c r="F94" i="4"/>
  <c r="F158" i="4"/>
  <c r="F98" i="4"/>
  <c r="F124" i="4"/>
  <c r="F136" i="4"/>
  <c r="F104" i="4"/>
  <c r="G136" i="4"/>
  <c r="G148" i="4"/>
  <c r="G131" i="4"/>
  <c r="F117" i="4"/>
  <c r="F129" i="4"/>
  <c r="G93" i="4"/>
  <c r="G87" i="4"/>
  <c r="G140" i="4"/>
  <c r="F110" i="4"/>
  <c r="G100" i="4"/>
  <c r="G95" i="4"/>
  <c r="G153" i="4"/>
  <c r="G151" i="4"/>
  <c r="G147" i="4"/>
  <c r="F122" i="4"/>
  <c r="F134" i="4"/>
  <c r="F108" i="4"/>
  <c r="F133" i="4"/>
  <c r="G107" i="4"/>
  <c r="F140" i="4"/>
  <c r="G110" i="4"/>
  <c r="G122" i="4"/>
  <c r="G143" i="4"/>
  <c r="F91" i="4"/>
  <c r="F103" i="4"/>
  <c r="G97" i="4"/>
  <c r="G121" i="4"/>
  <c r="F146" i="4"/>
  <c r="F101" i="4"/>
  <c r="G106" i="4"/>
  <c r="G101" i="4"/>
  <c r="F149" i="4"/>
  <c r="F100" i="4"/>
  <c r="G120" i="4"/>
  <c r="F88" i="4"/>
  <c r="G125" i="4"/>
  <c r="G137" i="4"/>
  <c r="G127" i="4"/>
  <c r="G113" i="4"/>
  <c r="F130" i="4"/>
  <c r="F142" i="4"/>
  <c r="F99" i="4"/>
  <c r="G86" i="4"/>
  <c r="G108" i="4"/>
  <c r="G104" i="4"/>
  <c r="G154" i="4"/>
  <c r="G111" i="4"/>
  <c r="G144" i="4"/>
  <c r="F112" i="4"/>
  <c r="G99" i="4"/>
  <c r="G156" i="4"/>
  <c r="G98" i="4"/>
  <c r="F116" i="4"/>
  <c r="F128" i="4"/>
  <c r="F131" i="4"/>
  <c r="G105" i="4"/>
  <c r="G134" i="4"/>
  <c r="F121" i="4"/>
  <c r="G129" i="4"/>
  <c r="G146" i="4"/>
  <c r="G109" i="4"/>
  <c r="F119" i="4"/>
  <c r="G141" i="4"/>
  <c r="F102" i="4"/>
  <c r="F114" i="4"/>
  <c r="G152" i="4"/>
  <c r="G114" i="4"/>
  <c r="G126" i="4"/>
  <c r="G119" i="4"/>
  <c r="G94" i="4"/>
  <c r="G92" i="4"/>
  <c r="V51" i="4"/>
  <c r="N87" i="4"/>
  <c r="O87" i="4"/>
  <c r="S22" i="4"/>
  <c r="S23" i="4" s="1"/>
  <c r="E113" i="4"/>
  <c r="E137" i="4"/>
  <c r="E101" i="4"/>
  <c r="E87" i="4"/>
  <c r="E149" i="4"/>
  <c r="E89" i="4"/>
  <c r="E125" i="4"/>
  <c r="D101" i="4"/>
  <c r="D89" i="4"/>
  <c r="D142" i="4"/>
  <c r="D154" i="4"/>
  <c r="E118" i="4"/>
  <c r="E130" i="4"/>
  <c r="E142" i="4"/>
  <c r="E147" i="4"/>
  <c r="D104" i="4"/>
  <c r="D116" i="4"/>
  <c r="D128" i="4"/>
  <c r="D107" i="4"/>
  <c r="E96" i="4"/>
  <c r="D119" i="4"/>
  <c r="D131" i="4"/>
  <c r="D143" i="4"/>
  <c r="D155" i="4"/>
  <c r="E97" i="4"/>
  <c r="E95" i="4"/>
  <c r="E100" i="4"/>
  <c r="E112" i="4"/>
  <c r="E124" i="4"/>
  <c r="E148" i="4"/>
  <c r="D93" i="4"/>
  <c r="D110" i="4"/>
  <c r="D122" i="4"/>
  <c r="D134" i="4"/>
  <c r="D140" i="4"/>
  <c r="D146" i="4"/>
  <c r="D152" i="4"/>
  <c r="D158" i="4"/>
  <c r="D106" i="4"/>
  <c r="E109" i="4"/>
  <c r="E104" i="4"/>
  <c r="D86" i="4"/>
  <c r="E128" i="4"/>
  <c r="E98" i="4"/>
  <c r="E99" i="4"/>
  <c r="E110" i="4"/>
  <c r="E150" i="4"/>
  <c r="E122" i="4"/>
  <c r="D102" i="4"/>
  <c r="E134" i="4"/>
  <c r="D95" i="4"/>
  <c r="E146" i="4"/>
  <c r="E139" i="4"/>
  <c r="E116" i="4"/>
  <c r="E136" i="4"/>
  <c r="E151" i="4"/>
  <c r="E106" i="4"/>
  <c r="E140" i="4"/>
  <c r="D118" i="4"/>
  <c r="E157" i="4"/>
  <c r="E152" i="4"/>
  <c r="E121" i="4"/>
  <c r="D100" i="4"/>
  <c r="D96" i="4"/>
  <c r="D97" i="4"/>
  <c r="D105" i="4"/>
  <c r="D108" i="4"/>
  <c r="D92" i="4"/>
  <c r="D117" i="4"/>
  <c r="D120" i="4"/>
  <c r="E102" i="4"/>
  <c r="D129" i="4"/>
  <c r="D132" i="4"/>
  <c r="E114" i="4"/>
  <c r="D141" i="4"/>
  <c r="D144" i="4"/>
  <c r="E126" i="4"/>
  <c r="D153" i="4"/>
  <c r="D156" i="4"/>
  <c r="D130" i="4"/>
  <c r="E138" i="4"/>
  <c r="D98" i="4"/>
  <c r="E145" i="4"/>
  <c r="E90" i="4"/>
  <c r="E158" i="4"/>
  <c r="E108" i="4"/>
  <c r="E154" i="4"/>
  <c r="D109" i="4"/>
  <c r="E107" i="4"/>
  <c r="E105" i="4"/>
  <c r="D91" i="4"/>
  <c r="E120" i="4"/>
  <c r="D94" i="4"/>
  <c r="D121" i="4"/>
  <c r="E119" i="4"/>
  <c r="E117" i="4"/>
  <c r="D103" i="4"/>
  <c r="E132" i="4"/>
  <c r="D99" i="4"/>
  <c r="D133" i="4"/>
  <c r="E131" i="4"/>
  <c r="E129" i="4"/>
  <c r="D115" i="4"/>
  <c r="E144" i="4"/>
  <c r="D111" i="4"/>
  <c r="D145" i="4"/>
  <c r="E143" i="4"/>
  <c r="E141" i="4"/>
  <c r="D127" i="4"/>
  <c r="E156" i="4"/>
  <c r="D123" i="4"/>
  <c r="D157" i="4"/>
  <c r="E155" i="4"/>
  <c r="E153" i="4"/>
  <c r="D139" i="4"/>
  <c r="E92" i="4"/>
  <c r="D135" i="4"/>
  <c r="E133" i="4"/>
  <c r="D112" i="4"/>
  <c r="E94" i="4"/>
  <c r="D151" i="4"/>
  <c r="D87" i="4"/>
  <c r="D147" i="4"/>
  <c r="D114" i="4"/>
  <c r="D124" i="4"/>
  <c r="D90" i="4"/>
  <c r="E91" i="4"/>
  <c r="D113" i="4"/>
  <c r="E111" i="4"/>
  <c r="D126" i="4"/>
  <c r="D136" i="4"/>
  <c r="D88" i="4"/>
  <c r="E103" i="4"/>
  <c r="D125" i="4"/>
  <c r="E123" i="4"/>
  <c r="D138" i="4"/>
  <c r="D148" i="4"/>
  <c r="E88" i="4"/>
  <c r="E115" i="4"/>
  <c r="D137" i="4"/>
  <c r="E135" i="4"/>
  <c r="D150" i="4"/>
  <c r="E86" i="4"/>
  <c r="E93" i="4"/>
  <c r="E127" i="4"/>
</calcChain>
</file>

<file path=xl/sharedStrings.xml><?xml version="1.0" encoding="utf-8"?>
<sst xmlns="http://schemas.openxmlformats.org/spreadsheetml/2006/main" count="103" uniqueCount="97">
  <si>
    <t>β[deg]</t>
    <phoneticPr fontId="1"/>
  </si>
  <si>
    <t>δ[mm]</t>
    <phoneticPr fontId="1"/>
  </si>
  <si>
    <t>fl[mm]</t>
    <phoneticPr fontId="1"/>
  </si>
  <si>
    <t>fs[mm]</t>
    <phoneticPr fontId="1"/>
  </si>
  <si>
    <t>A[mm]</t>
    <phoneticPr fontId="1"/>
  </si>
  <si>
    <t>B[mm]</t>
    <phoneticPr fontId="1"/>
  </si>
  <si>
    <t>O[mm]</t>
    <phoneticPr fontId="1"/>
  </si>
  <si>
    <t>ds[mm]</t>
    <phoneticPr fontId="1"/>
  </si>
  <si>
    <t>→δs[mm]</t>
    <phoneticPr fontId="1"/>
  </si>
  <si>
    <t>・目標：0</t>
    <rPh sb="1" eb="3">
      <t>モクヒョウ</t>
    </rPh>
    <phoneticPr fontId="1"/>
  </si>
  <si>
    <t>B1[mm]</t>
    <phoneticPr fontId="1"/>
  </si>
  <si>
    <t>B2[mm]</t>
    <phoneticPr fontId="1"/>
  </si>
  <si>
    <t>C1[mm]</t>
    <phoneticPr fontId="1"/>
  </si>
  <si>
    <t>C2[mm]</t>
    <phoneticPr fontId="1"/>
  </si>
  <si>
    <t>E1[mm]</t>
    <phoneticPr fontId="1"/>
  </si>
  <si>
    <t>F2[mm]</t>
    <phoneticPr fontId="1"/>
  </si>
  <si>
    <t>P[mm]</t>
    <phoneticPr fontId="1"/>
  </si>
  <si>
    <t>Q[mm]</t>
    <phoneticPr fontId="1"/>
  </si>
  <si>
    <t>P+Q[mm]</t>
    <phoneticPr fontId="1"/>
  </si>
  <si>
    <t>|P-Q|[mm]</t>
    <phoneticPr fontId="1"/>
  </si>
  <si>
    <t>E2[mm]</t>
    <phoneticPr fontId="1"/>
  </si>
  <si>
    <t>F1[mm]</t>
    <phoneticPr fontId="1"/>
  </si>
  <si>
    <t>1)イメージサークル（ケラレなし範囲）の計算[オフセットなし]</t>
    <rPh sb="16" eb="18">
      <t>ハンイ</t>
    </rPh>
    <rPh sb="20" eb="22">
      <t>ケイサン</t>
    </rPh>
    <phoneticPr fontId="1"/>
  </si>
  <si>
    <t>2)サイトチューブで覗いた時の見え方計算</t>
    <phoneticPr fontId="1"/>
  </si>
  <si>
    <t>B</t>
    <phoneticPr fontId="1"/>
  </si>
  <si>
    <t>C</t>
    <phoneticPr fontId="1"/>
  </si>
  <si>
    <t>E</t>
    <phoneticPr fontId="1"/>
  </si>
  <si>
    <t>F</t>
    <phoneticPr fontId="1"/>
  </si>
  <si>
    <t>規格化</t>
    <rPh sb="0" eb="2">
      <t>キカク</t>
    </rPh>
    <rPh sb="2" eb="3">
      <t>カ</t>
    </rPh>
    <phoneticPr fontId="1"/>
  </si>
  <si>
    <t>サイトチューブ</t>
    <phoneticPr fontId="1"/>
  </si>
  <si>
    <t>G</t>
    <phoneticPr fontId="1"/>
  </si>
  <si>
    <t>G1[mm]</t>
    <phoneticPr fontId="1"/>
  </si>
  <si>
    <t>G2[mm]</t>
    <phoneticPr fontId="1"/>
  </si>
  <si>
    <t>斜鏡（直接）</t>
    <rPh sb="0" eb="1">
      <t>シャ</t>
    </rPh>
    <rPh sb="1" eb="2">
      <t>カガミ</t>
    </rPh>
    <rPh sb="3" eb="5">
      <t>チョクセツ</t>
    </rPh>
    <phoneticPr fontId="1"/>
  </si>
  <si>
    <t>主鏡</t>
    <rPh sb="0" eb="1">
      <t>シュ</t>
    </rPh>
    <rPh sb="1" eb="2">
      <t>カガミ</t>
    </rPh>
    <phoneticPr fontId="1"/>
  </si>
  <si>
    <t>斜鏡（主鏡に写る）</t>
    <rPh sb="0" eb="1">
      <t>シャ</t>
    </rPh>
    <rPh sb="1" eb="2">
      <t>カガミ</t>
    </rPh>
    <rPh sb="3" eb="4">
      <t>シュ</t>
    </rPh>
    <rPh sb="4" eb="5">
      <t>キョウ</t>
    </rPh>
    <rPh sb="6" eb="7">
      <t>ウツ</t>
    </rPh>
    <phoneticPr fontId="1"/>
  </si>
  <si>
    <t>センタリングアイピース</t>
    <phoneticPr fontId="1"/>
  </si>
  <si>
    <t>スパイダー</t>
    <phoneticPr fontId="1"/>
  </si>
  <si>
    <t>スパイダー角度[度]</t>
    <rPh sb="5" eb="7">
      <t>カクド</t>
    </rPh>
    <rPh sb="8" eb="9">
      <t>ド</t>
    </rPh>
    <phoneticPr fontId="1"/>
  </si>
  <si>
    <t>⇒この時のδがイメージサークルを視野中心に対し均等に取れる状態</t>
    <rPh sb="3" eb="4">
      <t>トキ</t>
    </rPh>
    <rPh sb="16" eb="18">
      <t>シヤ</t>
    </rPh>
    <rPh sb="18" eb="20">
      <t>チュウシン</t>
    </rPh>
    <rPh sb="21" eb="22">
      <t>タイ</t>
    </rPh>
    <rPh sb="23" eb="25">
      <t>キントウ</t>
    </rPh>
    <rPh sb="26" eb="27">
      <t>ト</t>
    </rPh>
    <rPh sb="29" eb="31">
      <t>ジョウタイ</t>
    </rPh>
    <phoneticPr fontId="1"/>
  </si>
  <si>
    <t>①ゴールシークを以下の条件で実行するとP=Qとなる場合のδが得られる</t>
    <rPh sb="8" eb="10">
      <t>イカ</t>
    </rPh>
    <rPh sb="11" eb="13">
      <t>ジョウケン</t>
    </rPh>
    <rPh sb="14" eb="16">
      <t>ジッコウ</t>
    </rPh>
    <rPh sb="25" eb="27">
      <t>バアイ</t>
    </rPh>
    <rPh sb="30" eb="31">
      <t>エ</t>
    </rPh>
    <phoneticPr fontId="1"/>
  </si>
  <si>
    <t>|C1-C2|[mm]</t>
    <phoneticPr fontId="1"/>
  </si>
  <si>
    <t>O</t>
    <phoneticPr fontId="1"/>
  </si>
  <si>
    <t>①</t>
    <phoneticPr fontId="1"/>
  </si>
  <si>
    <t>②</t>
    <phoneticPr fontId="1"/>
  </si>
  <si>
    <t>③</t>
    <phoneticPr fontId="1"/>
  </si>
  <si>
    <t>④</t>
    <phoneticPr fontId="1"/>
  </si>
  <si>
    <t>⑤</t>
    <phoneticPr fontId="1"/>
  </si>
  <si>
    <t>⑥</t>
    <phoneticPr fontId="1"/>
  </si>
  <si>
    <t>P</t>
    <phoneticPr fontId="1"/>
  </si>
  <si>
    <t>⑦</t>
    <phoneticPr fontId="1"/>
  </si>
  <si>
    <t>⑧</t>
    <phoneticPr fontId="1"/>
  </si>
  <si>
    <t>⑨</t>
    <phoneticPr fontId="1"/>
  </si>
  <si>
    <t>⑩</t>
    <phoneticPr fontId="1"/>
  </si>
  <si>
    <t>⑪</t>
    <phoneticPr fontId="1"/>
  </si>
  <si>
    <t>Q</t>
    <phoneticPr fontId="1"/>
  </si>
  <si>
    <t>◆解説</t>
    <rPh sb="1" eb="3">
      <t>カイセツ</t>
    </rPh>
    <phoneticPr fontId="1"/>
  </si>
  <si>
    <t>・光軸はドローチューブ中心軸を基準に決まる</t>
    <rPh sb="1" eb="2">
      <t>ヒカリ</t>
    </rPh>
    <rPh sb="2" eb="3">
      <t>ジク</t>
    </rPh>
    <rPh sb="11" eb="14">
      <t>チュウシンジク</t>
    </rPh>
    <rPh sb="15" eb="17">
      <t>キジュン</t>
    </rPh>
    <rPh sb="18" eb="19">
      <t>キ</t>
    </rPh>
    <phoneticPr fontId="1"/>
  </si>
  <si>
    <t>・斜鏡はオフセットなし、ただし主鏡側へ斜鏡中心をずらしてある</t>
    <rPh sb="1" eb="2">
      <t>シャ</t>
    </rPh>
    <rPh sb="2" eb="3">
      <t>カガミ</t>
    </rPh>
    <rPh sb="15" eb="16">
      <t>シュ</t>
    </rPh>
    <rPh sb="16" eb="17">
      <t>カガミ</t>
    </rPh>
    <rPh sb="17" eb="18">
      <t>ガワ</t>
    </rPh>
    <rPh sb="19" eb="20">
      <t>シャ</t>
    </rPh>
    <rPh sb="20" eb="21">
      <t>カガミ</t>
    </rPh>
    <rPh sb="21" eb="23">
      <t>チュウシン</t>
    </rPh>
    <phoneticPr fontId="1"/>
  </si>
  <si>
    <t>・光軸と斜鏡の交点は斜鏡中心からδsずれている（光軸上でのずれはδとする）</t>
    <rPh sb="1" eb="3">
      <t>コウジク</t>
    </rPh>
    <rPh sb="4" eb="6">
      <t>シャキョウ</t>
    </rPh>
    <rPh sb="7" eb="9">
      <t>コウテン</t>
    </rPh>
    <rPh sb="10" eb="11">
      <t>シャ</t>
    </rPh>
    <rPh sb="11" eb="12">
      <t>キョウ</t>
    </rPh>
    <rPh sb="12" eb="14">
      <t>チュウシン</t>
    </rPh>
    <rPh sb="24" eb="25">
      <t>ヒカリ</t>
    </rPh>
    <rPh sb="25" eb="26">
      <t>ジク</t>
    </rPh>
    <rPh sb="26" eb="27">
      <t>ジョウ</t>
    </rPh>
    <phoneticPr fontId="1"/>
  </si>
  <si>
    <t>・ドローチューブの中心軸と直交し主鏡の中心をとおる軸を鏡筒中心軸と仮定する</t>
    <rPh sb="9" eb="11">
      <t>チュウシン</t>
    </rPh>
    <rPh sb="11" eb="12">
      <t>ジク</t>
    </rPh>
    <rPh sb="13" eb="15">
      <t>チョッコウ</t>
    </rPh>
    <rPh sb="16" eb="17">
      <t>シュ</t>
    </rPh>
    <rPh sb="17" eb="18">
      <t>カガミ</t>
    </rPh>
    <rPh sb="19" eb="21">
      <t>チュウシン</t>
    </rPh>
    <rPh sb="25" eb="26">
      <t>ジク</t>
    </rPh>
    <rPh sb="27" eb="29">
      <t>キョウトウ</t>
    </rPh>
    <rPh sb="29" eb="31">
      <t>チュウシン</t>
    </rPh>
    <rPh sb="31" eb="32">
      <t>ジク</t>
    </rPh>
    <rPh sb="33" eb="35">
      <t>カテイ</t>
    </rPh>
    <phoneticPr fontId="1"/>
  </si>
  <si>
    <t>・主鏡は鏡筒中心軸に対し傾きがあり、その角度を2βとする</t>
    <rPh sb="1" eb="3">
      <t>シュキョウ</t>
    </rPh>
    <rPh sb="4" eb="6">
      <t>キョウトウ</t>
    </rPh>
    <rPh sb="6" eb="8">
      <t>チュウシン</t>
    </rPh>
    <rPh sb="8" eb="9">
      <t>ジク</t>
    </rPh>
    <rPh sb="10" eb="11">
      <t>タイ</t>
    </rPh>
    <rPh sb="12" eb="13">
      <t>カタム</t>
    </rPh>
    <rPh sb="20" eb="22">
      <t>カクド</t>
    </rPh>
    <phoneticPr fontId="1"/>
  </si>
  <si>
    <t>・斜鏡の垂線と光軸のなす角は45+βとなる</t>
    <rPh sb="1" eb="2">
      <t>シャ</t>
    </rPh>
    <rPh sb="2" eb="3">
      <t>カガミ</t>
    </rPh>
    <rPh sb="4" eb="6">
      <t>スイセン</t>
    </rPh>
    <rPh sb="7" eb="9">
      <t>コウジク</t>
    </rPh>
    <rPh sb="12" eb="13">
      <t>カク</t>
    </rPh>
    <phoneticPr fontId="1"/>
  </si>
  <si>
    <t>・左図の断面で、焦点面において光軸中心を中心とする斜鏡のケラレ範囲をPおよびQとする</t>
    <rPh sb="1" eb="3">
      <t>サズ</t>
    </rPh>
    <rPh sb="4" eb="6">
      <t>ダンメン</t>
    </rPh>
    <rPh sb="8" eb="10">
      <t>ショウテン</t>
    </rPh>
    <rPh sb="10" eb="11">
      <t>メン</t>
    </rPh>
    <rPh sb="15" eb="17">
      <t>コウジク</t>
    </rPh>
    <rPh sb="17" eb="19">
      <t>チュウシン</t>
    </rPh>
    <rPh sb="20" eb="22">
      <t>チュウシン</t>
    </rPh>
    <rPh sb="25" eb="26">
      <t>シャ</t>
    </rPh>
    <rPh sb="26" eb="27">
      <t>カガミ</t>
    </rPh>
    <rPh sb="31" eb="33">
      <t>ハンイ</t>
    </rPh>
    <phoneticPr fontId="1"/>
  </si>
  <si>
    <t>☆P=Qとなる斜鏡位置が、最適な斜鏡位置と考え、その際のδsを算出する</t>
    <rPh sb="7" eb="8">
      <t>シャ</t>
    </rPh>
    <rPh sb="8" eb="9">
      <t>カガミ</t>
    </rPh>
    <rPh sb="9" eb="11">
      <t>イチ</t>
    </rPh>
    <rPh sb="13" eb="15">
      <t>サイテキ</t>
    </rPh>
    <rPh sb="16" eb="17">
      <t>シャ</t>
    </rPh>
    <rPh sb="17" eb="18">
      <t>カガミ</t>
    </rPh>
    <rPh sb="18" eb="20">
      <t>イチ</t>
    </rPh>
    <rPh sb="21" eb="22">
      <t>カンガ</t>
    </rPh>
    <rPh sb="26" eb="27">
      <t>サイ</t>
    </rPh>
    <rPh sb="31" eb="33">
      <t>サンシュツ</t>
    </rPh>
    <phoneticPr fontId="1"/>
  </si>
  <si>
    <t>　（計算式は、右側に示す）</t>
    <rPh sb="2" eb="4">
      <t>ケイサン</t>
    </rPh>
    <rPh sb="4" eb="5">
      <t>シキ</t>
    </rPh>
    <rPh sb="7" eb="9">
      <t>ミギガワ</t>
    </rPh>
    <rPh sb="10" eb="11">
      <t>シメ</t>
    </rPh>
    <phoneticPr fontId="1"/>
  </si>
  <si>
    <t>◆計算過程</t>
    <rPh sb="1" eb="3">
      <t>ケイサン</t>
    </rPh>
    <rPh sb="3" eb="5">
      <t>カテイ</t>
    </rPh>
    <phoneticPr fontId="1"/>
  </si>
  <si>
    <t>　Pは斜鏡の上端側のケラレ限界、Qは下端側のケラレ限界を示す</t>
    <rPh sb="3" eb="4">
      <t>シャ</t>
    </rPh>
    <rPh sb="4" eb="5">
      <t>カガミ</t>
    </rPh>
    <rPh sb="6" eb="8">
      <t>ジョウタン</t>
    </rPh>
    <rPh sb="8" eb="9">
      <t>ガワ</t>
    </rPh>
    <rPh sb="13" eb="15">
      <t>ゲンカイ</t>
    </rPh>
    <rPh sb="18" eb="20">
      <t>カタン</t>
    </rPh>
    <rPh sb="20" eb="21">
      <t>ガワ</t>
    </rPh>
    <rPh sb="25" eb="27">
      <t>ゲンカイ</t>
    </rPh>
    <rPh sb="28" eb="29">
      <t>シメ</t>
    </rPh>
    <phoneticPr fontId="1"/>
  </si>
  <si>
    <t>&lt;使い方&gt;</t>
    <rPh sb="1" eb="2">
      <t>ツカ</t>
    </rPh>
    <rPh sb="3" eb="4">
      <t>カタ</t>
    </rPh>
    <phoneticPr fontId="1"/>
  </si>
  <si>
    <t>・数式入力セル：C29　←|P-Q|</t>
    <rPh sb="1" eb="3">
      <t>スウシキ</t>
    </rPh>
    <rPh sb="3" eb="5">
      <t>ニュウリョク</t>
    </rPh>
    <phoneticPr fontId="1"/>
  </si>
  <si>
    <t>・変化させるセル：C15　←δ</t>
    <rPh sb="1" eb="3">
      <t>ヘンカ</t>
    </rPh>
    <phoneticPr fontId="1"/>
  </si>
  <si>
    <t>fs'[mm]</t>
    <phoneticPr fontId="1"/>
  </si>
  <si>
    <t>↑斜鏡面上で、主鏡中心と光軸の距離（センターマークを決める基準距離）</t>
    <rPh sb="1" eb="2">
      <t>シャ</t>
    </rPh>
    <rPh sb="2" eb="3">
      <t>カガミ</t>
    </rPh>
    <rPh sb="3" eb="4">
      <t>メン</t>
    </rPh>
    <rPh sb="4" eb="5">
      <t>ジョウ</t>
    </rPh>
    <rPh sb="7" eb="8">
      <t>シュ</t>
    </rPh>
    <rPh sb="8" eb="9">
      <t>キョウ</t>
    </rPh>
    <rPh sb="9" eb="11">
      <t>チュウシン</t>
    </rPh>
    <rPh sb="12" eb="14">
      <t>コウジク</t>
    </rPh>
    <rPh sb="15" eb="17">
      <t>キョリ</t>
    </rPh>
    <rPh sb="26" eb="27">
      <t>キ</t>
    </rPh>
    <rPh sb="29" eb="31">
      <t>キジュン</t>
    </rPh>
    <rPh sb="31" eb="33">
      <t>キョリ</t>
    </rPh>
    <phoneticPr fontId="1"/>
  </si>
  <si>
    <t>C1</t>
    <phoneticPr fontId="1"/>
  </si>
  <si>
    <t>C2</t>
    <phoneticPr fontId="1"/>
  </si>
  <si>
    <t>E1,E2</t>
    <phoneticPr fontId="1"/>
  </si>
  <si>
    <t>F1</t>
    <phoneticPr fontId="1"/>
  </si>
  <si>
    <t>F2</t>
    <phoneticPr fontId="1"/>
  </si>
  <si>
    <t>G1,G2</t>
    <phoneticPr fontId="1"/>
  </si>
  <si>
    <t>・サイトチューブ（センタリングアイピース）より覗いた時に見える状態を計算する</t>
    <rPh sb="23" eb="24">
      <t>ノゾ</t>
    </rPh>
    <rPh sb="26" eb="27">
      <t>トキ</t>
    </rPh>
    <rPh sb="28" eb="29">
      <t>ミ</t>
    </rPh>
    <rPh sb="31" eb="33">
      <t>ジョウタイ</t>
    </rPh>
    <rPh sb="34" eb="36">
      <t>ケイサン</t>
    </rPh>
    <phoneticPr fontId="1"/>
  </si>
  <si>
    <t>・サイトチューブの内径を基準に描画する</t>
    <rPh sb="9" eb="11">
      <t>ナイケイ</t>
    </rPh>
    <rPh sb="12" eb="14">
      <t>キジュン</t>
    </rPh>
    <rPh sb="15" eb="17">
      <t>ビョウガ</t>
    </rPh>
    <phoneticPr fontId="1"/>
  </si>
  <si>
    <t>・サイトチューブの内径と長さをA,Bに記述する</t>
    <rPh sb="9" eb="11">
      <t>ナイケイ</t>
    </rPh>
    <rPh sb="12" eb="13">
      <t>ナガ</t>
    </rPh>
    <rPh sb="19" eb="21">
      <t>キジュツ</t>
    </rPh>
    <phoneticPr fontId="1"/>
  </si>
  <si>
    <t>・スパイダー角度は描画用で計算には影響しない</t>
    <rPh sb="6" eb="8">
      <t>カクド</t>
    </rPh>
    <rPh sb="9" eb="11">
      <t>ビョウガ</t>
    </rPh>
    <rPh sb="11" eb="12">
      <t>ヨウ</t>
    </rPh>
    <rPh sb="13" eb="15">
      <t>ケイサン</t>
    </rPh>
    <rPh sb="17" eb="19">
      <t>エイキョウ</t>
    </rPh>
    <phoneticPr fontId="1"/>
  </si>
  <si>
    <t>・その他の計算の前提条件は、1)と同じ</t>
    <rPh sb="3" eb="4">
      <t>ホカ</t>
    </rPh>
    <rPh sb="5" eb="7">
      <t>ケイサン</t>
    </rPh>
    <rPh sb="8" eb="10">
      <t>ゼンテイ</t>
    </rPh>
    <rPh sb="10" eb="12">
      <t>ジョウケン</t>
    </rPh>
    <rPh sb="17" eb="18">
      <t>オナ</t>
    </rPh>
    <phoneticPr fontId="1"/>
  </si>
  <si>
    <t>☆C1=C2となる斜鏡位置（δ）を求めたい場合は、以下の手順で計算できる</t>
    <rPh sb="9" eb="10">
      <t>シャ</t>
    </rPh>
    <rPh sb="10" eb="11">
      <t>カガミ</t>
    </rPh>
    <rPh sb="11" eb="13">
      <t>イチ</t>
    </rPh>
    <rPh sb="17" eb="18">
      <t>モト</t>
    </rPh>
    <rPh sb="21" eb="23">
      <t>バアイ</t>
    </rPh>
    <rPh sb="25" eb="27">
      <t>イカ</t>
    </rPh>
    <rPh sb="28" eb="30">
      <t>テジュン</t>
    </rPh>
    <rPh sb="31" eb="33">
      <t>ケイサン</t>
    </rPh>
    <phoneticPr fontId="1"/>
  </si>
  <si>
    <t>B1=B2</t>
    <phoneticPr fontId="1"/>
  </si>
  <si>
    <t>・数式入力セル：C64　←|C1-C2|</t>
    <rPh sb="1" eb="3">
      <t>スウシキ</t>
    </rPh>
    <rPh sb="3" eb="5">
      <t>ニュウリョク</t>
    </rPh>
    <phoneticPr fontId="1"/>
  </si>
  <si>
    <t>②ゴールシークを以下の条件で実行すると斜鏡とサイトチューブ内面が同芯円状に見られるδが得られる</t>
    <rPh sb="8" eb="10">
      <t>イカ</t>
    </rPh>
    <rPh sb="11" eb="13">
      <t>ジョウケン</t>
    </rPh>
    <rPh sb="14" eb="16">
      <t>ジッコウ</t>
    </rPh>
    <rPh sb="19" eb="20">
      <t>シャ</t>
    </rPh>
    <rPh sb="20" eb="21">
      <t>カガミ</t>
    </rPh>
    <rPh sb="29" eb="31">
      <t>ナイメン</t>
    </rPh>
    <rPh sb="32" eb="34">
      <t>ドウシン</t>
    </rPh>
    <rPh sb="34" eb="35">
      <t>エン</t>
    </rPh>
    <rPh sb="35" eb="36">
      <t>ジョウ</t>
    </rPh>
    <phoneticPr fontId="1"/>
  </si>
  <si>
    <t>⇒この同芯円状の斜鏡位置は、上述のケラレ上限Pと下弦Qが一致せず適切な条件ではない</t>
    <rPh sb="3" eb="5">
      <t>ドウシン</t>
    </rPh>
    <rPh sb="5" eb="6">
      <t>エン</t>
    </rPh>
    <rPh sb="6" eb="7">
      <t>ジョウ</t>
    </rPh>
    <rPh sb="8" eb="9">
      <t>シャ</t>
    </rPh>
    <rPh sb="9" eb="10">
      <t>カガミ</t>
    </rPh>
    <rPh sb="10" eb="12">
      <t>イチ</t>
    </rPh>
    <rPh sb="14" eb="16">
      <t>ジョウジュツ</t>
    </rPh>
    <rPh sb="20" eb="22">
      <t>ジョウゲン</t>
    </rPh>
    <rPh sb="24" eb="26">
      <t>カゲン</t>
    </rPh>
    <rPh sb="28" eb="30">
      <t>イッチ</t>
    </rPh>
    <rPh sb="32" eb="34">
      <t>テキセツ</t>
    </rPh>
    <rPh sb="35" eb="37">
      <t>ジョウケン</t>
    </rPh>
    <phoneticPr fontId="1"/>
  </si>
  <si>
    <t>　（サイトチューブ内径と斜鏡外径が同心円状に見える条件、P≠Qであるため、適正条件とは言えない）</t>
    <rPh sb="9" eb="11">
      <t>ナイケイ</t>
    </rPh>
    <rPh sb="12" eb="14">
      <t>シャカガミ</t>
    </rPh>
    <rPh sb="14" eb="16">
      <t>ガイケイ</t>
    </rPh>
    <rPh sb="17" eb="19">
      <t>ドウシン</t>
    </rPh>
    <rPh sb="19" eb="21">
      <t>エンジョウ</t>
    </rPh>
    <rPh sb="22" eb="23">
      <t>ミ</t>
    </rPh>
    <rPh sb="25" eb="27">
      <t>ジョウケン</t>
    </rPh>
    <rPh sb="37" eb="39">
      <t>テキセイ</t>
    </rPh>
    <rPh sb="39" eb="41">
      <t>ジョウケン</t>
    </rPh>
    <rPh sb="43" eb="44">
      <t>イ</t>
    </rPh>
    <phoneticPr fontId="1"/>
  </si>
  <si>
    <t>鏡筒長（主鏡からの距離）[mm]</t>
    <rPh sb="0" eb="2">
      <t>キョウトウ</t>
    </rPh>
    <rPh sb="2" eb="3">
      <t>チョウ</t>
    </rPh>
    <rPh sb="4" eb="5">
      <t>シュ</t>
    </rPh>
    <rPh sb="5" eb="6">
      <t>カガミ</t>
    </rPh>
    <rPh sb="9" eb="11">
      <t>キョリ</t>
    </rPh>
    <phoneticPr fontId="1"/>
  </si>
  <si>
    <t>～鏡筒開口部でのケラレを防ぐ必要開口の計算～</t>
    <rPh sb="1" eb="3">
      <t>キョウトウ</t>
    </rPh>
    <rPh sb="3" eb="5">
      <t>カイコウ</t>
    </rPh>
    <rPh sb="5" eb="6">
      <t>ブ</t>
    </rPh>
    <rPh sb="12" eb="13">
      <t>フセ</t>
    </rPh>
    <rPh sb="14" eb="16">
      <t>ヒツヨウ</t>
    </rPh>
    <rPh sb="16" eb="18">
      <t>カイコウ</t>
    </rPh>
    <rPh sb="19" eb="21">
      <t>ケイサン</t>
    </rPh>
    <phoneticPr fontId="1"/>
  </si>
  <si>
    <t>必要開口（内径）[Φmm]</t>
    <rPh sb="0" eb="2">
      <t>ヒツヨウ</t>
    </rPh>
    <rPh sb="2" eb="4">
      <t>カイコウ</t>
    </rPh>
    <rPh sb="5" eb="7">
      <t>ナイケイ</t>
    </rPh>
    <phoneticPr fontId="1"/>
  </si>
  <si>
    <t>D[Φmm]</t>
    <phoneticPr fontId="1"/>
  </si>
  <si>
    <t>◆解説</t>
    <rPh sb="1" eb="3">
      <t>カイセツ</t>
    </rPh>
    <phoneticPr fontId="1"/>
  </si>
  <si>
    <t>・斜鏡を主鏡側へずらしたことで、主鏡を2β傾けることにより、開口部でのケラレ危険度が上がる</t>
    <rPh sb="1" eb="2">
      <t>シャ</t>
    </rPh>
    <rPh sb="2" eb="3">
      <t>カガミ</t>
    </rPh>
    <rPh sb="4" eb="5">
      <t>シュ</t>
    </rPh>
    <rPh sb="5" eb="6">
      <t>カガミ</t>
    </rPh>
    <rPh sb="6" eb="7">
      <t>ガワ</t>
    </rPh>
    <rPh sb="16" eb="17">
      <t>シュ</t>
    </rPh>
    <rPh sb="17" eb="18">
      <t>カガミ</t>
    </rPh>
    <rPh sb="21" eb="22">
      <t>カタム</t>
    </rPh>
    <rPh sb="30" eb="32">
      <t>カイコウ</t>
    </rPh>
    <rPh sb="32" eb="33">
      <t>ブ</t>
    </rPh>
    <rPh sb="38" eb="41">
      <t>キケンド</t>
    </rPh>
    <rPh sb="42" eb="43">
      <t>ア</t>
    </rPh>
    <phoneticPr fontId="1"/>
  </si>
  <si>
    <t>・斜鏡でのケラレが生じない限界（考慮はQ側）より開口部でのケラレ限界が低下しない開口を必要開口と定義する</t>
    <rPh sb="1" eb="2">
      <t>シャ</t>
    </rPh>
    <rPh sb="2" eb="3">
      <t>カガミ</t>
    </rPh>
    <rPh sb="9" eb="10">
      <t>ショウ</t>
    </rPh>
    <rPh sb="13" eb="15">
      <t>ゲンカイ</t>
    </rPh>
    <rPh sb="16" eb="18">
      <t>コウリョ</t>
    </rPh>
    <rPh sb="20" eb="21">
      <t>ガワ</t>
    </rPh>
    <rPh sb="24" eb="26">
      <t>カイコウ</t>
    </rPh>
    <rPh sb="26" eb="27">
      <t>ブ</t>
    </rPh>
    <rPh sb="32" eb="34">
      <t>ゲンカイ</t>
    </rPh>
    <rPh sb="35" eb="37">
      <t>テイカ</t>
    </rPh>
    <rPh sb="40" eb="42">
      <t>カイコウ</t>
    </rPh>
    <rPh sb="43" eb="45">
      <t>ヒツヨウ</t>
    </rPh>
    <rPh sb="45" eb="47">
      <t>カイコウ</t>
    </rPh>
    <rPh sb="48" eb="50">
      <t>テイギ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</si>
</sst>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1"/>
      <color rgb="FF0000FF"/>
      <name val="游ゴシック"/>
      <family val="3"/>
      <charset val="128"/>
      <scheme val="minor"/>
    </font>
    <font>
      <sz val="11"/>
      <color rgb="FF0000FF"/>
      <name val="游ゴシック"/>
      <family val="2"/>
      <scheme val="minor"/>
    </font>
    <font>
      <sz val="11"/>
      <color rgb="FF0000FF"/>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rgb="FF99FF99"/>
        <bgColor indexed="64"/>
      </patternFill>
    </fill>
    <fill>
      <patternFill patternType="solid">
        <fgColor rgb="FFFFFF99"/>
        <bgColor indexed="64"/>
      </patternFill>
    </fill>
    <fill>
      <patternFill patternType="solid">
        <fgColor rgb="FFCCFFFF"/>
        <bgColor indexed="64"/>
      </patternFill>
    </fill>
    <fill>
      <patternFill patternType="solid">
        <fgColor rgb="FFFFCC00"/>
        <bgColor indexed="64"/>
      </patternFill>
    </fill>
    <fill>
      <patternFill patternType="solid">
        <fgColor rgb="FFFF99FF"/>
        <bgColor indexed="64"/>
      </patternFill>
    </fill>
    <fill>
      <patternFill patternType="solid">
        <fgColor rgb="FFFFCC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0" fillId="0" borderId="1" xfId="0" applyBorder="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3" fillId="0" borderId="0" xfId="0" applyFont="1"/>
    <xf numFmtId="0" fontId="0" fillId="0" borderId="1" xfId="0" applyBorder="1" applyAlignment="1">
      <alignment shrinkToFit="1"/>
    </xf>
    <xf numFmtId="0" fontId="2" fillId="7" borderId="0" xfId="0" applyFont="1" applyFill="1"/>
    <xf numFmtId="0" fontId="0" fillId="7" borderId="0" xfId="0" applyFill="1"/>
    <xf numFmtId="0" fontId="2" fillId="0" borderId="0" xfId="0" applyFont="1"/>
    <xf numFmtId="0" fontId="0" fillId="3" borderId="2" xfId="0" applyFill="1" applyBorder="1"/>
    <xf numFmtId="0" fontId="4" fillId="0" borderId="0" xfId="0" applyFont="1"/>
    <xf numFmtId="0" fontId="5" fillId="0" borderId="0" xfId="0" applyFont="1"/>
    <xf numFmtId="0" fontId="0" fillId="0" borderId="3" xfId="0" applyBorder="1"/>
    <xf numFmtId="0" fontId="2" fillId="7" borderId="0" xfId="0" applyFont="1" applyFill="1" applyAlignment="1">
      <alignment horizontal="right"/>
    </xf>
    <xf numFmtId="0" fontId="6" fillId="0" borderId="0" xfId="0" applyFont="1"/>
    <xf numFmtId="0" fontId="0" fillId="0" borderId="1" xfId="0" applyBorder="1"/>
  </cellXfs>
  <cellStyles count="1">
    <cellStyle name="標準" xfId="0" builtinId="0"/>
  </cellStyles>
  <dxfs count="0"/>
  <tableStyles count="0" defaultTableStyle="TableStyleMedium2" defaultPivotStyle="PivotStyleLight16"/>
  <colors>
    <mruColors>
      <color rgb="FF808080"/>
      <color rgb="FFFF9900"/>
      <color rgb="FF008000"/>
      <color rgb="FF0000FF"/>
      <color rgb="FFFF99FF"/>
      <color rgb="FFFFFF99"/>
      <color rgb="FFFFCCCC"/>
      <color rgb="FFFF0000"/>
      <color rgb="FF9933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サイトチューブ</c:v>
          </c:tx>
          <c:spPr>
            <a:ln w="19050" cap="rnd">
              <a:solidFill>
                <a:schemeClr val="tx1"/>
              </a:solidFill>
              <a:round/>
            </a:ln>
            <a:effectLst/>
          </c:spPr>
          <c:marker>
            <c:symbol val="none"/>
          </c:marker>
          <c:xVal>
            <c:numRef>
              <c:f>newtone_calc_v2!$B$86:$B$158</c:f>
              <c:numCache>
                <c:formatCode>General</c:formatCode>
                <c:ptCount val="73"/>
                <c:pt idx="0">
                  <c:v>1</c:v>
                </c:pt>
                <c:pt idx="1">
                  <c:v>0.99619469809174555</c:v>
                </c:pt>
                <c:pt idx="2">
                  <c:v>0.98480775301220802</c:v>
                </c:pt>
                <c:pt idx="3">
                  <c:v>0.96592582628906831</c:v>
                </c:pt>
                <c:pt idx="4">
                  <c:v>0.93969262078590843</c:v>
                </c:pt>
                <c:pt idx="5">
                  <c:v>0.90630778703664994</c:v>
                </c:pt>
                <c:pt idx="6">
                  <c:v>0.86602540378443871</c:v>
                </c:pt>
                <c:pt idx="7">
                  <c:v>0.8191520442889918</c:v>
                </c:pt>
                <c:pt idx="8">
                  <c:v>0.76604444311897801</c:v>
                </c:pt>
                <c:pt idx="9">
                  <c:v>0.70710678118654757</c:v>
                </c:pt>
                <c:pt idx="10">
                  <c:v>0.64278760968653936</c:v>
                </c:pt>
                <c:pt idx="11">
                  <c:v>0.57357643635104616</c:v>
                </c:pt>
                <c:pt idx="12">
                  <c:v>0.50000000000000011</c:v>
                </c:pt>
                <c:pt idx="13">
                  <c:v>0.42261826174069944</c:v>
                </c:pt>
                <c:pt idx="14">
                  <c:v>0.34202014332566882</c:v>
                </c:pt>
                <c:pt idx="15">
                  <c:v>0.25881904510252074</c:v>
                </c:pt>
                <c:pt idx="16">
                  <c:v>0.17364817766693041</c:v>
                </c:pt>
                <c:pt idx="17">
                  <c:v>8.7155742747658138E-2</c:v>
                </c:pt>
                <c:pt idx="18">
                  <c:v>6.1257422745431001E-17</c:v>
                </c:pt>
                <c:pt idx="19">
                  <c:v>-8.7155742747658235E-2</c:v>
                </c:pt>
                <c:pt idx="20">
                  <c:v>-0.1736481776669303</c:v>
                </c:pt>
                <c:pt idx="21">
                  <c:v>-0.25881904510252085</c:v>
                </c:pt>
                <c:pt idx="22">
                  <c:v>-0.34202014332566871</c:v>
                </c:pt>
                <c:pt idx="23">
                  <c:v>-0.42261826174069933</c:v>
                </c:pt>
                <c:pt idx="24">
                  <c:v>-0.49999999999999978</c:v>
                </c:pt>
                <c:pt idx="25">
                  <c:v>-0.57357643635104616</c:v>
                </c:pt>
                <c:pt idx="26">
                  <c:v>-0.64278760968653936</c:v>
                </c:pt>
                <c:pt idx="27">
                  <c:v>-0.70710678118654746</c:v>
                </c:pt>
                <c:pt idx="28">
                  <c:v>-0.7660444431189779</c:v>
                </c:pt>
                <c:pt idx="29">
                  <c:v>-0.81915204428899191</c:v>
                </c:pt>
                <c:pt idx="30">
                  <c:v>-0.86602540378443871</c:v>
                </c:pt>
                <c:pt idx="31">
                  <c:v>-0.90630778703664994</c:v>
                </c:pt>
                <c:pt idx="32">
                  <c:v>-0.93969262078590832</c:v>
                </c:pt>
                <c:pt idx="33">
                  <c:v>-0.9659258262890682</c:v>
                </c:pt>
                <c:pt idx="34">
                  <c:v>-0.98480775301220802</c:v>
                </c:pt>
                <c:pt idx="35">
                  <c:v>-0.99619469809174555</c:v>
                </c:pt>
                <c:pt idx="36">
                  <c:v>-1</c:v>
                </c:pt>
                <c:pt idx="37">
                  <c:v>-0.99619469809174555</c:v>
                </c:pt>
                <c:pt idx="38">
                  <c:v>-0.98480775301220802</c:v>
                </c:pt>
                <c:pt idx="39">
                  <c:v>-0.96592582628906831</c:v>
                </c:pt>
                <c:pt idx="40">
                  <c:v>-0.93969262078590843</c:v>
                </c:pt>
                <c:pt idx="41">
                  <c:v>-0.90630778703665005</c:v>
                </c:pt>
                <c:pt idx="42">
                  <c:v>-0.8660254037844386</c:v>
                </c:pt>
                <c:pt idx="43">
                  <c:v>-0.8191520442889918</c:v>
                </c:pt>
                <c:pt idx="44">
                  <c:v>-0.76604444311897801</c:v>
                </c:pt>
                <c:pt idx="45">
                  <c:v>-0.70710678118654768</c:v>
                </c:pt>
                <c:pt idx="46">
                  <c:v>-0.64278760968653947</c:v>
                </c:pt>
                <c:pt idx="47">
                  <c:v>-0.57357643635104638</c:v>
                </c:pt>
                <c:pt idx="48">
                  <c:v>-0.50000000000000044</c:v>
                </c:pt>
                <c:pt idx="49">
                  <c:v>-0.42261826174069916</c:v>
                </c:pt>
                <c:pt idx="50">
                  <c:v>-0.34202014332566855</c:v>
                </c:pt>
                <c:pt idx="51">
                  <c:v>-0.25881904510252063</c:v>
                </c:pt>
                <c:pt idx="52">
                  <c:v>-0.17364817766693033</c:v>
                </c:pt>
                <c:pt idx="53">
                  <c:v>-8.7155742747658249E-2</c:v>
                </c:pt>
                <c:pt idx="54">
                  <c:v>-1.83772268236293E-16</c:v>
                </c:pt>
                <c:pt idx="55">
                  <c:v>8.7155742747657888E-2</c:v>
                </c:pt>
                <c:pt idx="56">
                  <c:v>0.17364817766692997</c:v>
                </c:pt>
                <c:pt idx="57">
                  <c:v>0.2588190451025203</c:v>
                </c:pt>
                <c:pt idx="58">
                  <c:v>0.34202014332566899</c:v>
                </c:pt>
                <c:pt idx="59">
                  <c:v>0.42261826174069961</c:v>
                </c:pt>
                <c:pt idx="60">
                  <c:v>0.50000000000000011</c:v>
                </c:pt>
                <c:pt idx="61">
                  <c:v>0.57357643635104605</c:v>
                </c:pt>
                <c:pt idx="62">
                  <c:v>0.64278760968653925</c:v>
                </c:pt>
                <c:pt idx="63">
                  <c:v>0.70710678118654735</c:v>
                </c:pt>
                <c:pt idx="64">
                  <c:v>0.76604444311897779</c:v>
                </c:pt>
                <c:pt idx="65">
                  <c:v>0.81915204428899158</c:v>
                </c:pt>
                <c:pt idx="66">
                  <c:v>0.86602540378443837</c:v>
                </c:pt>
                <c:pt idx="67">
                  <c:v>0.90630778703665005</c:v>
                </c:pt>
                <c:pt idx="68">
                  <c:v>0.93969262078590843</c:v>
                </c:pt>
                <c:pt idx="69">
                  <c:v>0.96592582628906831</c:v>
                </c:pt>
                <c:pt idx="70">
                  <c:v>0.98480775301220802</c:v>
                </c:pt>
                <c:pt idx="71">
                  <c:v>0.99619469809174555</c:v>
                </c:pt>
                <c:pt idx="72">
                  <c:v>1</c:v>
                </c:pt>
              </c:numCache>
            </c:numRef>
          </c:xVal>
          <c:yVal>
            <c:numRef>
              <c:f>newtone_calc_v2!$C$86:$C$158</c:f>
              <c:numCache>
                <c:formatCode>General</c:formatCode>
                <c:ptCount val="73"/>
                <c:pt idx="0">
                  <c:v>0</c:v>
                </c:pt>
                <c:pt idx="1">
                  <c:v>8.7155742747658166E-2</c:v>
                </c:pt>
                <c:pt idx="2">
                  <c:v>0.17364817766693033</c:v>
                </c:pt>
                <c:pt idx="3">
                  <c:v>0.25881904510252074</c:v>
                </c:pt>
                <c:pt idx="4">
                  <c:v>0.34202014332566871</c:v>
                </c:pt>
                <c:pt idx="5">
                  <c:v>0.42261826174069944</c:v>
                </c:pt>
                <c:pt idx="6">
                  <c:v>0.49999999999999994</c:v>
                </c:pt>
                <c:pt idx="7">
                  <c:v>0.57357643635104605</c:v>
                </c:pt>
                <c:pt idx="8">
                  <c:v>0.64278760968653925</c:v>
                </c:pt>
                <c:pt idx="9">
                  <c:v>0.70710678118654746</c:v>
                </c:pt>
                <c:pt idx="10">
                  <c:v>0.76604444311897801</c:v>
                </c:pt>
                <c:pt idx="11">
                  <c:v>0.8191520442889918</c:v>
                </c:pt>
                <c:pt idx="12">
                  <c:v>0.8660254037844386</c:v>
                </c:pt>
                <c:pt idx="13">
                  <c:v>0.90630778703664994</c:v>
                </c:pt>
                <c:pt idx="14">
                  <c:v>0.93969262078590832</c:v>
                </c:pt>
                <c:pt idx="15">
                  <c:v>0.96592582628906831</c:v>
                </c:pt>
                <c:pt idx="16">
                  <c:v>0.98480775301220802</c:v>
                </c:pt>
                <c:pt idx="17">
                  <c:v>0.99619469809174555</c:v>
                </c:pt>
                <c:pt idx="18">
                  <c:v>1</c:v>
                </c:pt>
                <c:pt idx="19">
                  <c:v>0.99619469809174555</c:v>
                </c:pt>
                <c:pt idx="20">
                  <c:v>0.98480775301220802</c:v>
                </c:pt>
                <c:pt idx="21">
                  <c:v>0.96592582628906831</c:v>
                </c:pt>
                <c:pt idx="22">
                  <c:v>0.93969262078590843</c:v>
                </c:pt>
                <c:pt idx="23">
                  <c:v>0.90630778703665005</c:v>
                </c:pt>
                <c:pt idx="24">
                  <c:v>0.86602540378443871</c:v>
                </c:pt>
                <c:pt idx="25">
                  <c:v>0.81915204428899169</c:v>
                </c:pt>
                <c:pt idx="26">
                  <c:v>0.76604444311897801</c:v>
                </c:pt>
                <c:pt idx="27">
                  <c:v>0.70710678118654757</c:v>
                </c:pt>
                <c:pt idx="28">
                  <c:v>0.64278760968653947</c:v>
                </c:pt>
                <c:pt idx="29">
                  <c:v>0.57357643635104594</c:v>
                </c:pt>
                <c:pt idx="30">
                  <c:v>0.49999999999999994</c:v>
                </c:pt>
                <c:pt idx="31">
                  <c:v>0.4226182617406995</c:v>
                </c:pt>
                <c:pt idx="32">
                  <c:v>0.34202014332566888</c:v>
                </c:pt>
                <c:pt idx="33">
                  <c:v>0.25881904510252102</c:v>
                </c:pt>
                <c:pt idx="34">
                  <c:v>0.17364817766693028</c:v>
                </c:pt>
                <c:pt idx="35">
                  <c:v>8.7155742747658194E-2</c:v>
                </c:pt>
                <c:pt idx="36">
                  <c:v>1.22514845490862E-16</c:v>
                </c:pt>
                <c:pt idx="37">
                  <c:v>-8.7155742747657944E-2</c:v>
                </c:pt>
                <c:pt idx="38">
                  <c:v>-0.17364817766693047</c:v>
                </c:pt>
                <c:pt idx="39">
                  <c:v>-0.25881904510252079</c:v>
                </c:pt>
                <c:pt idx="40">
                  <c:v>-0.34202014332566866</c:v>
                </c:pt>
                <c:pt idx="41">
                  <c:v>-0.42261826174069927</c:v>
                </c:pt>
                <c:pt idx="42">
                  <c:v>-0.50000000000000011</c:v>
                </c:pt>
                <c:pt idx="43">
                  <c:v>-0.57357643635104616</c:v>
                </c:pt>
                <c:pt idx="44">
                  <c:v>-0.64278760968653925</c:v>
                </c:pt>
                <c:pt idx="45">
                  <c:v>-0.70710678118654746</c:v>
                </c:pt>
                <c:pt idx="46">
                  <c:v>-0.7660444431189779</c:v>
                </c:pt>
                <c:pt idx="47">
                  <c:v>-0.81915204428899158</c:v>
                </c:pt>
                <c:pt idx="48">
                  <c:v>-0.86602540378443837</c:v>
                </c:pt>
                <c:pt idx="49">
                  <c:v>-0.90630778703665005</c:v>
                </c:pt>
                <c:pt idx="50">
                  <c:v>-0.93969262078590843</c:v>
                </c:pt>
                <c:pt idx="51">
                  <c:v>-0.96592582628906831</c:v>
                </c:pt>
                <c:pt idx="52">
                  <c:v>-0.98480775301220802</c:v>
                </c:pt>
                <c:pt idx="53">
                  <c:v>-0.99619469809174555</c:v>
                </c:pt>
                <c:pt idx="54">
                  <c:v>-1</c:v>
                </c:pt>
                <c:pt idx="55">
                  <c:v>-0.99619469809174555</c:v>
                </c:pt>
                <c:pt idx="56">
                  <c:v>-0.98480775301220813</c:v>
                </c:pt>
                <c:pt idx="57">
                  <c:v>-0.96592582628906842</c:v>
                </c:pt>
                <c:pt idx="58">
                  <c:v>-0.93969262078590832</c:v>
                </c:pt>
                <c:pt idx="59">
                  <c:v>-0.90630778703664994</c:v>
                </c:pt>
                <c:pt idx="60">
                  <c:v>-0.8660254037844386</c:v>
                </c:pt>
                <c:pt idx="61">
                  <c:v>-0.8191520442889918</c:v>
                </c:pt>
                <c:pt idx="62">
                  <c:v>-0.76604444311897812</c:v>
                </c:pt>
                <c:pt idx="63">
                  <c:v>-0.70710678118654768</c:v>
                </c:pt>
                <c:pt idx="64">
                  <c:v>-0.64278760968653958</c:v>
                </c:pt>
                <c:pt idx="65">
                  <c:v>-0.57357643635104649</c:v>
                </c:pt>
                <c:pt idx="66">
                  <c:v>-0.50000000000000044</c:v>
                </c:pt>
                <c:pt idx="67">
                  <c:v>-0.42261826174069922</c:v>
                </c:pt>
                <c:pt idx="68">
                  <c:v>-0.3420201433256686</c:v>
                </c:pt>
                <c:pt idx="69">
                  <c:v>-0.25881904510252068</c:v>
                </c:pt>
                <c:pt idx="70">
                  <c:v>-0.17364817766693039</c:v>
                </c:pt>
                <c:pt idx="71">
                  <c:v>-8.7155742747658319E-2</c:v>
                </c:pt>
                <c:pt idx="72">
                  <c:v>-2.45029690981724E-16</c:v>
                </c:pt>
              </c:numCache>
            </c:numRef>
          </c:yVal>
          <c:smooth val="0"/>
          <c:extLst>
            <c:ext xmlns:c16="http://schemas.microsoft.com/office/drawing/2014/chart" uri="{C3380CC4-5D6E-409C-BE32-E72D297353CC}">
              <c16:uniqueId val="{00000000-AA68-42F1-BEDF-83F7542DB73A}"/>
            </c:ext>
          </c:extLst>
        </c:ser>
        <c:ser>
          <c:idx val="1"/>
          <c:order val="1"/>
          <c:tx>
            <c:v>斜鏡1</c:v>
          </c:tx>
          <c:spPr>
            <a:ln w="19050" cap="rnd">
              <a:solidFill>
                <a:srgbClr val="FFCC00"/>
              </a:solidFill>
              <a:round/>
            </a:ln>
            <a:effectLst/>
          </c:spPr>
          <c:marker>
            <c:symbol val="none"/>
          </c:marker>
          <c:xVal>
            <c:numRef>
              <c:f>newtone_calc_v2!$D$86:$D$158</c:f>
              <c:numCache>
                <c:formatCode>General</c:formatCode>
                <c:ptCount val="73"/>
                <c:pt idx="0">
                  <c:v>0.9124619227941051</c:v>
                </c:pt>
                <c:pt idx="1">
                  <c:v>0.90885074318824621</c:v>
                </c:pt>
                <c:pt idx="2">
                  <c:v>0.89804468762795986</c:v>
                </c:pt>
                <c:pt idx="3">
                  <c:v>0.88012599672093472</c:v>
                </c:pt>
                <c:pt idx="4">
                  <c:v>0.85523104252457449</c:v>
                </c:pt>
                <c:pt idx="5">
                  <c:v>0.82354929067229787</c:v>
                </c:pt>
                <c:pt idx="6">
                  <c:v>0.7853218584256656</c:v>
                </c:pt>
                <c:pt idx="7">
                  <c:v>0.74083967962642894</c:v>
                </c:pt>
                <c:pt idx="8">
                  <c:v>0.69044129051432424</c:v>
                </c:pt>
                <c:pt idx="9">
                  <c:v>0.63451025326187405</c:v>
                </c:pt>
                <c:pt idx="10">
                  <c:v>0.57347223683465287</c:v>
                </c:pt>
                <c:pt idx="11">
                  <c:v>0.50779177739343417</c:v>
                </c:pt>
                <c:pt idx="12">
                  <c:v>0.43796874289351112</c:v>
                </c:pt>
                <c:pt idx="13">
                  <c:v>0.36453452878772902</c:v>
                </c:pt>
                <c:pt idx="14">
                  <c:v>0.28804801378622402</c:v>
                </c:pt>
                <c:pt idx="15">
                  <c:v>0.20909130645197763</c:v>
                </c:pt>
                <c:pt idx="16">
                  <c:v>0.12826531500316721</c:v>
                </c:pt>
                <c:pt idx="17">
                  <c:v>4.6185174038785831E-2</c:v>
                </c:pt>
                <c:pt idx="18">
                  <c:v>-3.6524437007083022E-2</c:v>
                </c:pt>
                <c:pt idx="19">
                  <c:v>-0.11923404805295207</c:v>
                </c:pt>
                <c:pt idx="20">
                  <c:v>-0.20131418901733325</c:v>
                </c:pt>
                <c:pt idx="21">
                  <c:v>-0.28214018046614386</c:v>
                </c:pt>
                <c:pt idx="22">
                  <c:v>-0.36109688780039007</c:v>
                </c:pt>
                <c:pt idx="23">
                  <c:v>-0.43758340280189512</c:v>
                </c:pt>
                <c:pt idx="24">
                  <c:v>-0.511017616907677</c:v>
                </c:pt>
                <c:pt idx="25">
                  <c:v>-0.58084065140760033</c:v>
                </c:pt>
                <c:pt idx="26">
                  <c:v>-0.64652111084881903</c:v>
                </c:pt>
                <c:pt idx="27">
                  <c:v>-0.70755912727604009</c:v>
                </c:pt>
                <c:pt idx="28">
                  <c:v>-0.76349016452849028</c:v>
                </c:pt>
                <c:pt idx="29">
                  <c:v>-0.8138885536405952</c:v>
                </c:pt>
                <c:pt idx="30">
                  <c:v>-0.85837073243983175</c:v>
                </c:pt>
                <c:pt idx="31">
                  <c:v>-0.89659816468646403</c:v>
                </c:pt>
                <c:pt idx="32">
                  <c:v>-0.92827991653874053</c:v>
                </c:pt>
                <c:pt idx="33">
                  <c:v>-0.95317487073510077</c:v>
                </c:pt>
                <c:pt idx="34">
                  <c:v>-0.97109356164212601</c:v>
                </c:pt>
                <c:pt idx="35">
                  <c:v>-0.98189961720241237</c:v>
                </c:pt>
                <c:pt idx="36">
                  <c:v>-0.98551079680827125</c:v>
                </c:pt>
                <c:pt idx="37">
                  <c:v>-0.98189961720241237</c:v>
                </c:pt>
                <c:pt idx="38">
                  <c:v>-0.97109356164212601</c:v>
                </c:pt>
                <c:pt idx="39">
                  <c:v>-0.95317487073510088</c:v>
                </c:pt>
                <c:pt idx="40">
                  <c:v>-0.92827991653874065</c:v>
                </c:pt>
                <c:pt idx="41">
                  <c:v>-0.89659816468646414</c:v>
                </c:pt>
                <c:pt idx="42">
                  <c:v>-0.85837073243983164</c:v>
                </c:pt>
                <c:pt idx="43">
                  <c:v>-0.81388855364059509</c:v>
                </c:pt>
                <c:pt idx="44">
                  <c:v>-0.76349016452849039</c:v>
                </c:pt>
                <c:pt idx="45">
                  <c:v>-0.7075591272760402</c:v>
                </c:pt>
                <c:pt idx="46">
                  <c:v>-0.64652111084881914</c:v>
                </c:pt>
                <c:pt idx="47">
                  <c:v>-0.58084065140760044</c:v>
                </c:pt>
                <c:pt idx="48">
                  <c:v>-0.51101761690767766</c:v>
                </c:pt>
                <c:pt idx="49">
                  <c:v>-0.43758340280189495</c:v>
                </c:pt>
                <c:pt idx="50">
                  <c:v>-0.3610968878003899</c:v>
                </c:pt>
                <c:pt idx="51">
                  <c:v>-0.28214018046614364</c:v>
                </c:pt>
                <c:pt idx="52">
                  <c:v>-0.20131418901733328</c:v>
                </c:pt>
                <c:pt idx="53">
                  <c:v>-0.11923404805295208</c:v>
                </c:pt>
                <c:pt idx="54">
                  <c:v>-3.6524437007083251E-2</c:v>
                </c:pt>
                <c:pt idx="55">
                  <c:v>4.6185174038785595E-2</c:v>
                </c:pt>
                <c:pt idx="56">
                  <c:v>0.12826531500316676</c:v>
                </c:pt>
                <c:pt idx="57">
                  <c:v>0.20909130645197721</c:v>
                </c:pt>
                <c:pt idx="58">
                  <c:v>0.28804801378622419</c:v>
                </c:pt>
                <c:pt idx="59">
                  <c:v>0.36453452878772918</c:v>
                </c:pt>
                <c:pt idx="60">
                  <c:v>0.43796874289351112</c:v>
                </c:pt>
                <c:pt idx="61">
                  <c:v>0.50779177739343406</c:v>
                </c:pt>
                <c:pt idx="62">
                  <c:v>0.57347223683465276</c:v>
                </c:pt>
                <c:pt idx="63">
                  <c:v>0.63451025326187382</c:v>
                </c:pt>
                <c:pt idx="64">
                  <c:v>0.69044129051432401</c:v>
                </c:pt>
                <c:pt idx="65">
                  <c:v>0.74083967962642872</c:v>
                </c:pt>
                <c:pt idx="66">
                  <c:v>0.78532185842566526</c:v>
                </c:pt>
                <c:pt idx="67">
                  <c:v>0.82354929067229798</c:v>
                </c:pt>
                <c:pt idx="68">
                  <c:v>0.85523104252457449</c:v>
                </c:pt>
                <c:pt idx="69">
                  <c:v>0.88012599672093472</c:v>
                </c:pt>
                <c:pt idx="70">
                  <c:v>0.89804468762795986</c:v>
                </c:pt>
                <c:pt idx="71">
                  <c:v>0.90885074318824621</c:v>
                </c:pt>
                <c:pt idx="72">
                  <c:v>0.9124619227941051</c:v>
                </c:pt>
              </c:numCache>
            </c:numRef>
          </c:xVal>
          <c:yVal>
            <c:numRef>
              <c:f>newtone_calc_v2!$E$86:$E$158</c:f>
              <c:numCache>
                <c:formatCode>General</c:formatCode>
                <c:ptCount val="73"/>
                <c:pt idx="0">
                  <c:v>0</c:v>
                </c:pt>
                <c:pt idx="1">
                  <c:v>8.2709611045868922E-2</c:v>
                </c:pt>
                <c:pt idx="2">
                  <c:v>0.1647897520102502</c:v>
                </c:pt>
                <c:pt idx="3">
                  <c:v>0.2456157434590607</c:v>
                </c:pt>
                <c:pt idx="4">
                  <c:v>0.32457245079330699</c:v>
                </c:pt>
                <c:pt idx="5">
                  <c:v>0.40105896579481209</c:v>
                </c:pt>
                <c:pt idx="6">
                  <c:v>0.47449317990059403</c:v>
                </c:pt>
                <c:pt idx="7">
                  <c:v>0.54431621440051714</c:v>
                </c:pt>
                <c:pt idx="8">
                  <c:v>0.60999667384173584</c:v>
                </c:pt>
                <c:pt idx="9">
                  <c:v>0.67103469026895701</c:v>
                </c:pt>
                <c:pt idx="10">
                  <c:v>0.72696572752140731</c:v>
                </c:pt>
                <c:pt idx="11">
                  <c:v>0.77736411663351201</c:v>
                </c:pt>
                <c:pt idx="12">
                  <c:v>0.82184629543274856</c:v>
                </c:pt>
                <c:pt idx="13">
                  <c:v>0.86007372767938095</c:v>
                </c:pt>
                <c:pt idx="14">
                  <c:v>0.89175547953165746</c:v>
                </c:pt>
                <c:pt idx="15">
                  <c:v>0.9166504337280178</c:v>
                </c:pt>
                <c:pt idx="16">
                  <c:v>0.93456912463504294</c:v>
                </c:pt>
                <c:pt idx="17">
                  <c:v>0.94537518019532929</c:v>
                </c:pt>
                <c:pt idx="18">
                  <c:v>0.94898635980118817</c:v>
                </c:pt>
                <c:pt idx="19">
                  <c:v>0.94537518019532929</c:v>
                </c:pt>
                <c:pt idx="20">
                  <c:v>0.93456912463504294</c:v>
                </c:pt>
                <c:pt idx="21">
                  <c:v>0.9166504337280178</c:v>
                </c:pt>
                <c:pt idx="22">
                  <c:v>0.89175547953165757</c:v>
                </c:pt>
                <c:pt idx="23">
                  <c:v>0.86007372767938106</c:v>
                </c:pt>
                <c:pt idx="24">
                  <c:v>0.82184629543274867</c:v>
                </c:pt>
                <c:pt idx="25">
                  <c:v>0.7773641166335119</c:v>
                </c:pt>
                <c:pt idx="26">
                  <c:v>0.72696572752140731</c:v>
                </c:pt>
                <c:pt idx="27">
                  <c:v>0.67103469026895712</c:v>
                </c:pt>
                <c:pt idx="28">
                  <c:v>0.60999667384173606</c:v>
                </c:pt>
                <c:pt idx="29">
                  <c:v>0.54431621440051703</c:v>
                </c:pt>
                <c:pt idx="30">
                  <c:v>0.47449317990059403</c:v>
                </c:pt>
                <c:pt idx="31">
                  <c:v>0.40105896579481215</c:v>
                </c:pt>
                <c:pt idx="32">
                  <c:v>0.32457245079330715</c:v>
                </c:pt>
                <c:pt idx="33">
                  <c:v>0.24561574345906095</c:v>
                </c:pt>
                <c:pt idx="34">
                  <c:v>0.16478975201025015</c:v>
                </c:pt>
                <c:pt idx="35">
                  <c:v>8.270961104586895E-2</c:v>
                </c:pt>
                <c:pt idx="36">
                  <c:v>1.1626491724397814E-16</c:v>
                </c:pt>
                <c:pt idx="37">
                  <c:v>-8.2709611045868714E-2</c:v>
                </c:pt>
                <c:pt idx="38">
                  <c:v>-0.16478975201025034</c:v>
                </c:pt>
                <c:pt idx="39">
                  <c:v>-0.24561574345906076</c:v>
                </c:pt>
                <c:pt idx="40">
                  <c:v>-0.32457245079330693</c:v>
                </c:pt>
                <c:pt idx="41">
                  <c:v>-0.40105896579481198</c:v>
                </c:pt>
                <c:pt idx="42">
                  <c:v>-0.4744931799005942</c:v>
                </c:pt>
                <c:pt idx="43">
                  <c:v>-0.54431621440051725</c:v>
                </c:pt>
                <c:pt idx="44">
                  <c:v>-0.60999667384173584</c:v>
                </c:pt>
                <c:pt idx="45">
                  <c:v>-0.67103469026895701</c:v>
                </c:pt>
                <c:pt idx="46">
                  <c:v>-0.7269657275214072</c:v>
                </c:pt>
                <c:pt idx="47">
                  <c:v>-0.77736411663351179</c:v>
                </c:pt>
                <c:pt idx="48">
                  <c:v>-0.82184629543274834</c:v>
                </c:pt>
                <c:pt idx="49">
                  <c:v>-0.86007372767938106</c:v>
                </c:pt>
                <c:pt idx="50">
                  <c:v>-0.89175547953165757</c:v>
                </c:pt>
                <c:pt idx="51">
                  <c:v>-0.9166504337280178</c:v>
                </c:pt>
                <c:pt idx="52">
                  <c:v>-0.93456912463504294</c:v>
                </c:pt>
                <c:pt idx="53">
                  <c:v>-0.94537518019532929</c:v>
                </c:pt>
                <c:pt idx="54">
                  <c:v>-0.94898635980118817</c:v>
                </c:pt>
                <c:pt idx="55">
                  <c:v>-0.94537518019532929</c:v>
                </c:pt>
                <c:pt idx="56">
                  <c:v>-0.93456912463504305</c:v>
                </c:pt>
                <c:pt idx="57">
                  <c:v>-0.91665043372801791</c:v>
                </c:pt>
                <c:pt idx="58">
                  <c:v>-0.89175547953165746</c:v>
                </c:pt>
                <c:pt idx="59">
                  <c:v>-0.86007372767938095</c:v>
                </c:pt>
                <c:pt idx="60">
                  <c:v>-0.82184629543274856</c:v>
                </c:pt>
                <c:pt idx="61">
                  <c:v>-0.77736411663351201</c:v>
                </c:pt>
                <c:pt idx="62">
                  <c:v>-0.72696572752140742</c:v>
                </c:pt>
                <c:pt idx="63">
                  <c:v>-0.67103469026895712</c:v>
                </c:pt>
                <c:pt idx="64">
                  <c:v>-0.60999667384173617</c:v>
                </c:pt>
                <c:pt idx="65">
                  <c:v>-0.54431621440051747</c:v>
                </c:pt>
                <c:pt idx="66">
                  <c:v>-0.47449317990059453</c:v>
                </c:pt>
                <c:pt idx="67">
                  <c:v>-0.40105896579481193</c:v>
                </c:pt>
                <c:pt idx="68">
                  <c:v>-0.32457245079330688</c:v>
                </c:pt>
                <c:pt idx="69">
                  <c:v>-0.24561574345906065</c:v>
                </c:pt>
                <c:pt idx="70">
                  <c:v>-0.16478975201025026</c:v>
                </c:pt>
                <c:pt idx="71">
                  <c:v>-8.2709611045869075E-2</c:v>
                </c:pt>
                <c:pt idx="72">
                  <c:v>-2.3252983448795629E-16</c:v>
                </c:pt>
              </c:numCache>
            </c:numRef>
          </c:yVal>
          <c:smooth val="0"/>
          <c:extLst>
            <c:ext xmlns:c16="http://schemas.microsoft.com/office/drawing/2014/chart" uri="{C3380CC4-5D6E-409C-BE32-E72D297353CC}">
              <c16:uniqueId val="{00000001-AA68-42F1-BEDF-83F7542DB73A}"/>
            </c:ext>
          </c:extLst>
        </c:ser>
        <c:ser>
          <c:idx val="2"/>
          <c:order val="2"/>
          <c:tx>
            <c:v>主鏡</c:v>
          </c:tx>
          <c:spPr>
            <a:ln w="19050" cap="rnd">
              <a:solidFill>
                <a:srgbClr val="FF0000"/>
              </a:solidFill>
              <a:round/>
            </a:ln>
            <a:effectLst/>
          </c:spPr>
          <c:marker>
            <c:symbol val="none"/>
          </c:marker>
          <c:xVal>
            <c:numRef>
              <c:f>newtone_calc_v2!$F$86:$F$158</c:f>
              <c:numCache>
                <c:formatCode>General</c:formatCode>
                <c:ptCount val="73"/>
                <c:pt idx="0">
                  <c:v>0.69892473118279552</c:v>
                </c:pt>
                <c:pt idx="1">
                  <c:v>0.69626511156949944</c:v>
                </c:pt>
                <c:pt idx="2">
                  <c:v>0.68830649404079036</c:v>
                </c:pt>
                <c:pt idx="3">
                  <c:v>0.6751094484816067</c:v>
                </c:pt>
                <c:pt idx="4">
                  <c:v>0.65677441237724765</c:v>
                </c:pt>
                <c:pt idx="5">
                  <c:v>0.63344092642346483</c:v>
                </c:pt>
                <c:pt idx="6">
                  <c:v>0.60528657253751073</c:v>
                </c:pt>
                <c:pt idx="7">
                  <c:v>0.57252562235252102</c:v>
                </c:pt>
                <c:pt idx="8">
                  <c:v>0.53540740648100604</c:v>
                </c:pt>
                <c:pt idx="9">
                  <c:v>0.49421441695833956</c:v>
                </c:pt>
                <c:pt idx="10">
                  <c:v>0.44926015730779623</c:v>
                </c:pt>
                <c:pt idx="11">
                  <c:v>0.40088675658944078</c:v>
                </c:pt>
                <c:pt idx="12">
                  <c:v>0.34946236559139782</c:v>
                </c:pt>
                <c:pt idx="13">
                  <c:v>0.29537835498005865</c:v>
                </c:pt>
                <c:pt idx="14">
                  <c:v>0.23904633673299427</c:v>
                </c:pt>
                <c:pt idx="15">
                  <c:v>0.18089503152326714</c:v>
                </c:pt>
                <c:pt idx="16">
                  <c:v>0.12136700589624165</c:v>
                </c:pt>
                <c:pt idx="17">
                  <c:v>6.0915304070943845E-2</c:v>
                </c:pt>
                <c:pt idx="18">
                  <c:v>4.2814327725301229E-17</c:v>
                </c:pt>
                <c:pt idx="19">
                  <c:v>-6.0915304070943914E-2</c:v>
                </c:pt>
                <c:pt idx="20">
                  <c:v>-0.12136700589624158</c:v>
                </c:pt>
                <c:pt idx="21">
                  <c:v>-0.18089503152326722</c:v>
                </c:pt>
                <c:pt idx="22">
                  <c:v>-0.23904633673299419</c:v>
                </c:pt>
                <c:pt idx="23">
                  <c:v>-0.2953783549800586</c:v>
                </c:pt>
                <c:pt idx="24">
                  <c:v>-0.34946236559139759</c:v>
                </c:pt>
                <c:pt idx="25">
                  <c:v>-0.40088675658944078</c:v>
                </c:pt>
                <c:pt idx="26">
                  <c:v>-0.44926015730779623</c:v>
                </c:pt>
                <c:pt idx="27">
                  <c:v>-0.49421441695833951</c:v>
                </c:pt>
                <c:pt idx="28">
                  <c:v>-0.53540740648100593</c:v>
                </c:pt>
                <c:pt idx="29">
                  <c:v>-0.57252562235252114</c:v>
                </c:pt>
                <c:pt idx="30">
                  <c:v>-0.60528657253751073</c:v>
                </c:pt>
                <c:pt idx="31">
                  <c:v>-0.63344092642346483</c:v>
                </c:pt>
                <c:pt idx="32">
                  <c:v>-0.65677441237724754</c:v>
                </c:pt>
                <c:pt idx="33">
                  <c:v>-0.67510944848160659</c:v>
                </c:pt>
                <c:pt idx="34">
                  <c:v>-0.68830649404079036</c:v>
                </c:pt>
                <c:pt idx="35">
                  <c:v>-0.69626511156949944</c:v>
                </c:pt>
                <c:pt idx="36">
                  <c:v>-0.69892473118279552</c:v>
                </c:pt>
                <c:pt idx="37">
                  <c:v>-0.69626511156949944</c:v>
                </c:pt>
                <c:pt idx="38">
                  <c:v>-0.68830649404079036</c:v>
                </c:pt>
                <c:pt idx="39">
                  <c:v>-0.6751094484816067</c:v>
                </c:pt>
                <c:pt idx="40">
                  <c:v>-0.65677441237724765</c:v>
                </c:pt>
                <c:pt idx="41">
                  <c:v>-0.63344092642346495</c:v>
                </c:pt>
                <c:pt idx="42">
                  <c:v>-0.60528657253751073</c:v>
                </c:pt>
                <c:pt idx="43">
                  <c:v>-0.57252562235252102</c:v>
                </c:pt>
                <c:pt idx="44">
                  <c:v>-0.53540740648100604</c:v>
                </c:pt>
                <c:pt idx="45">
                  <c:v>-0.49421441695833968</c:v>
                </c:pt>
                <c:pt idx="46">
                  <c:v>-0.44926015730779628</c:v>
                </c:pt>
                <c:pt idx="47">
                  <c:v>-0.4008867565894409</c:v>
                </c:pt>
                <c:pt idx="48">
                  <c:v>-0.34946236559139809</c:v>
                </c:pt>
                <c:pt idx="49">
                  <c:v>-0.29537835498005849</c:v>
                </c:pt>
                <c:pt idx="50">
                  <c:v>-0.23904633673299408</c:v>
                </c:pt>
                <c:pt idx="51">
                  <c:v>-0.18089503152326705</c:v>
                </c:pt>
                <c:pt idx="52">
                  <c:v>-0.12136700589624159</c:v>
                </c:pt>
                <c:pt idx="53">
                  <c:v>-6.0915304070943921E-2</c:v>
                </c:pt>
                <c:pt idx="54">
                  <c:v>-1.2844298317590367E-16</c:v>
                </c:pt>
                <c:pt idx="55">
                  <c:v>6.0915304070943671E-2</c:v>
                </c:pt>
                <c:pt idx="56">
                  <c:v>0.12136700589624135</c:v>
                </c:pt>
                <c:pt idx="57">
                  <c:v>0.18089503152326683</c:v>
                </c:pt>
                <c:pt idx="58">
                  <c:v>0.23904633673299439</c:v>
                </c:pt>
                <c:pt idx="59">
                  <c:v>0.29537835498005877</c:v>
                </c:pt>
                <c:pt idx="60">
                  <c:v>0.34946236559139782</c:v>
                </c:pt>
                <c:pt idx="61">
                  <c:v>0.40088675658944067</c:v>
                </c:pt>
                <c:pt idx="62">
                  <c:v>0.44926015730779612</c:v>
                </c:pt>
                <c:pt idx="63">
                  <c:v>0.4942144169583394</c:v>
                </c:pt>
                <c:pt idx="64">
                  <c:v>0.53540740648100582</c:v>
                </c:pt>
                <c:pt idx="65">
                  <c:v>0.5725256223525208</c:v>
                </c:pt>
                <c:pt idx="66">
                  <c:v>0.6052865725375105</c:v>
                </c:pt>
                <c:pt idx="67">
                  <c:v>0.63344092642346495</c:v>
                </c:pt>
                <c:pt idx="68">
                  <c:v>0.65677441237724765</c:v>
                </c:pt>
                <c:pt idx="69">
                  <c:v>0.6751094484816067</c:v>
                </c:pt>
                <c:pt idx="70">
                  <c:v>0.68830649404079036</c:v>
                </c:pt>
                <c:pt idx="71">
                  <c:v>0.69626511156949944</c:v>
                </c:pt>
                <c:pt idx="72">
                  <c:v>0.69892473118279552</c:v>
                </c:pt>
              </c:numCache>
            </c:numRef>
          </c:xVal>
          <c:yVal>
            <c:numRef>
              <c:f>newtone_calc_v2!$G$86:$G$158</c:f>
              <c:numCache>
                <c:formatCode>General</c:formatCode>
                <c:ptCount val="73"/>
                <c:pt idx="0">
                  <c:v>0</c:v>
                </c:pt>
                <c:pt idx="1">
                  <c:v>6.0915304070943865E-2</c:v>
                </c:pt>
                <c:pt idx="2">
                  <c:v>0.12136700589624159</c:v>
                </c:pt>
                <c:pt idx="3">
                  <c:v>0.18089503152326714</c:v>
                </c:pt>
                <c:pt idx="4">
                  <c:v>0.23904633673299419</c:v>
                </c:pt>
                <c:pt idx="5">
                  <c:v>0.29537835498005865</c:v>
                </c:pt>
                <c:pt idx="6">
                  <c:v>0.34946236559139771</c:v>
                </c:pt>
                <c:pt idx="7">
                  <c:v>0.40088675658944067</c:v>
                </c:pt>
                <c:pt idx="8">
                  <c:v>0.44926015730779612</c:v>
                </c:pt>
                <c:pt idx="9">
                  <c:v>0.49421441695833951</c:v>
                </c:pt>
                <c:pt idx="10">
                  <c:v>0.53540740648100604</c:v>
                </c:pt>
                <c:pt idx="11">
                  <c:v>0.57252562235252102</c:v>
                </c:pt>
                <c:pt idx="12">
                  <c:v>0.60528657253751073</c:v>
                </c:pt>
                <c:pt idx="13">
                  <c:v>0.63344092642346483</c:v>
                </c:pt>
                <c:pt idx="14">
                  <c:v>0.65677441237724754</c:v>
                </c:pt>
                <c:pt idx="15">
                  <c:v>0.6751094484816067</c:v>
                </c:pt>
                <c:pt idx="16">
                  <c:v>0.68830649404079036</c:v>
                </c:pt>
                <c:pt idx="17">
                  <c:v>0.69626511156949944</c:v>
                </c:pt>
                <c:pt idx="18">
                  <c:v>0.69892473118279552</c:v>
                </c:pt>
                <c:pt idx="19">
                  <c:v>0.69626511156949944</c:v>
                </c:pt>
                <c:pt idx="20">
                  <c:v>0.68830649404079036</c:v>
                </c:pt>
                <c:pt idx="21">
                  <c:v>0.6751094484816067</c:v>
                </c:pt>
                <c:pt idx="22">
                  <c:v>0.65677441237724765</c:v>
                </c:pt>
                <c:pt idx="23">
                  <c:v>0.63344092642346495</c:v>
                </c:pt>
                <c:pt idx="24">
                  <c:v>0.60528657253751073</c:v>
                </c:pt>
                <c:pt idx="25">
                  <c:v>0.57252562235252091</c:v>
                </c:pt>
                <c:pt idx="26">
                  <c:v>0.53540740648100604</c:v>
                </c:pt>
                <c:pt idx="27">
                  <c:v>0.49421441695833956</c:v>
                </c:pt>
                <c:pt idx="28">
                  <c:v>0.44926015730779628</c:v>
                </c:pt>
                <c:pt idx="29">
                  <c:v>0.40088675658944062</c:v>
                </c:pt>
                <c:pt idx="30">
                  <c:v>0.34946236559139771</c:v>
                </c:pt>
                <c:pt idx="31">
                  <c:v>0.29537835498005871</c:v>
                </c:pt>
                <c:pt idx="32">
                  <c:v>0.23904633673299433</c:v>
                </c:pt>
                <c:pt idx="33">
                  <c:v>0.18089503152326733</c:v>
                </c:pt>
                <c:pt idx="34">
                  <c:v>0.12136700589624155</c:v>
                </c:pt>
                <c:pt idx="35">
                  <c:v>6.0915304070943886E-2</c:v>
                </c:pt>
                <c:pt idx="36">
                  <c:v>8.5628655450602458E-17</c:v>
                </c:pt>
                <c:pt idx="37">
                  <c:v>-6.0915304070943706E-2</c:v>
                </c:pt>
                <c:pt idx="38">
                  <c:v>-0.12136700589624169</c:v>
                </c:pt>
                <c:pt idx="39">
                  <c:v>-0.18089503152326716</c:v>
                </c:pt>
                <c:pt idx="40">
                  <c:v>-0.23904633673299416</c:v>
                </c:pt>
                <c:pt idx="41">
                  <c:v>-0.29537835498005854</c:v>
                </c:pt>
                <c:pt idx="42">
                  <c:v>-0.34946236559139782</c:v>
                </c:pt>
                <c:pt idx="43">
                  <c:v>-0.40088675658944078</c:v>
                </c:pt>
                <c:pt idx="44">
                  <c:v>-0.44926015730779612</c:v>
                </c:pt>
                <c:pt idx="45">
                  <c:v>-0.49421441695833951</c:v>
                </c:pt>
                <c:pt idx="46">
                  <c:v>-0.53540740648100593</c:v>
                </c:pt>
                <c:pt idx="47">
                  <c:v>-0.5725256223525208</c:v>
                </c:pt>
                <c:pt idx="48">
                  <c:v>-0.6052865725375105</c:v>
                </c:pt>
                <c:pt idx="49">
                  <c:v>-0.63344092642346495</c:v>
                </c:pt>
                <c:pt idx="50">
                  <c:v>-0.65677441237724765</c:v>
                </c:pt>
                <c:pt idx="51">
                  <c:v>-0.6751094484816067</c:v>
                </c:pt>
                <c:pt idx="52">
                  <c:v>-0.68830649404079036</c:v>
                </c:pt>
                <c:pt idx="53">
                  <c:v>-0.69626511156949944</c:v>
                </c:pt>
                <c:pt idx="54">
                  <c:v>-0.69892473118279552</c:v>
                </c:pt>
                <c:pt idx="55">
                  <c:v>-0.69626511156949944</c:v>
                </c:pt>
                <c:pt idx="56">
                  <c:v>-0.68830649404079047</c:v>
                </c:pt>
                <c:pt idx="57">
                  <c:v>-0.67510944848160681</c:v>
                </c:pt>
                <c:pt idx="58">
                  <c:v>-0.65677441237724754</c:v>
                </c:pt>
                <c:pt idx="59">
                  <c:v>-0.63344092642346483</c:v>
                </c:pt>
                <c:pt idx="60">
                  <c:v>-0.60528657253751073</c:v>
                </c:pt>
                <c:pt idx="61">
                  <c:v>-0.57252562235252102</c:v>
                </c:pt>
                <c:pt idx="62">
                  <c:v>-0.53540740648100604</c:v>
                </c:pt>
                <c:pt idx="63">
                  <c:v>-0.49421441695833968</c:v>
                </c:pt>
                <c:pt idx="64">
                  <c:v>-0.44926015730779639</c:v>
                </c:pt>
                <c:pt idx="65">
                  <c:v>-0.40088675658944101</c:v>
                </c:pt>
                <c:pt idx="66">
                  <c:v>-0.34946236559139809</c:v>
                </c:pt>
                <c:pt idx="67">
                  <c:v>-0.29537835498005854</c:v>
                </c:pt>
                <c:pt idx="68">
                  <c:v>-0.23904633673299414</c:v>
                </c:pt>
                <c:pt idx="69">
                  <c:v>-0.18089503152326711</c:v>
                </c:pt>
                <c:pt idx="70">
                  <c:v>-0.12136700589624164</c:v>
                </c:pt>
                <c:pt idx="71">
                  <c:v>-6.0915304070943969E-2</c:v>
                </c:pt>
                <c:pt idx="72">
                  <c:v>-1.7125731090120492E-16</c:v>
                </c:pt>
              </c:numCache>
            </c:numRef>
          </c:yVal>
          <c:smooth val="0"/>
          <c:extLst>
            <c:ext xmlns:c16="http://schemas.microsoft.com/office/drawing/2014/chart" uri="{C3380CC4-5D6E-409C-BE32-E72D297353CC}">
              <c16:uniqueId val="{00000002-AA68-42F1-BEDF-83F7542DB73A}"/>
            </c:ext>
          </c:extLst>
        </c:ser>
        <c:ser>
          <c:idx val="3"/>
          <c:order val="3"/>
          <c:tx>
            <c:v>斜鏡2</c:v>
          </c:tx>
          <c:spPr>
            <a:ln w="19050" cap="rnd">
              <a:solidFill>
                <a:srgbClr val="9933FF"/>
              </a:solidFill>
              <a:round/>
            </a:ln>
            <a:effectLst/>
          </c:spPr>
          <c:marker>
            <c:symbol val="none"/>
          </c:marker>
          <c:xVal>
            <c:numRef>
              <c:f>newtone_calc_v2!$H$86:$H$158</c:f>
              <c:numCache>
                <c:formatCode>General</c:formatCode>
                <c:ptCount val="73"/>
                <c:pt idx="0">
                  <c:v>0.13382847261631242</c:v>
                </c:pt>
                <c:pt idx="1">
                  <c:v>0.13336098231409418</c:v>
                </c:pt>
                <c:pt idx="2">
                  <c:v>0.13196206929091769</c:v>
                </c:pt>
                <c:pt idx="3">
                  <c:v>0.1296423801195761</c:v>
                </c:pt>
                <c:pt idx="4">
                  <c:v>0.12641956903532994</c:v>
                </c:pt>
                <c:pt idx="5">
                  <c:v>0.12231816357651687</c:v>
                </c:pt>
                <c:pt idx="6">
                  <c:v>0.11736937791517478</c:v>
                </c:pt>
                <c:pt idx="7">
                  <c:v>0.11161087529834494</c:v>
                </c:pt>
                <c:pt idx="8">
                  <c:v>0.1050864814080204</c:v>
                </c:pt>
                <c:pt idx="9">
                  <c:v>9.7845850821243294E-2</c:v>
                </c:pt>
                <c:pt idx="10">
                  <c:v>8.9944089108791217E-2</c:v>
                </c:pt>
                <c:pt idx="11">
                  <c:v>8.144133344851015E-2</c:v>
                </c:pt>
                <c:pt idx="12">
                  <c:v>7.2402294945079049E-2</c:v>
                </c:pt>
                <c:pt idx="13">
                  <c:v>6.2895766139429682E-2</c:v>
                </c:pt>
                <c:pt idx="14">
                  <c:v>5.2994097455972132E-2</c:v>
                </c:pt>
                <c:pt idx="15">
                  <c:v>4.2772646572178462E-2</c:v>
                </c:pt>
                <c:pt idx="16">
                  <c:v>3.2309204901155186E-2</c:v>
                </c:pt>
                <c:pt idx="17">
                  <c:v>2.1683405552017566E-2</c:v>
                </c:pt>
                <c:pt idx="18">
                  <c:v>1.0976117273845655E-2</c:v>
                </c:pt>
                <c:pt idx="19">
                  <c:v>2.6882899567371756E-4</c:v>
                </c:pt>
                <c:pt idx="20">
                  <c:v>-1.0356970353463876E-2</c:v>
                </c:pt>
                <c:pt idx="21">
                  <c:v>-2.082041202448718E-2</c:v>
                </c:pt>
                <c:pt idx="22">
                  <c:v>-3.1041862908280822E-2</c:v>
                </c:pt>
                <c:pt idx="23">
                  <c:v>-4.0943531591738379E-2</c:v>
                </c:pt>
                <c:pt idx="24">
                  <c:v>-5.0450060397387711E-2</c:v>
                </c:pt>
                <c:pt idx="25">
                  <c:v>-5.9489098900818854E-2</c:v>
                </c:pt>
                <c:pt idx="26">
                  <c:v>-6.7991854561099921E-2</c:v>
                </c:pt>
                <c:pt idx="27">
                  <c:v>-7.5893616273551984E-2</c:v>
                </c:pt>
                <c:pt idx="28">
                  <c:v>-8.3134246860329095E-2</c:v>
                </c:pt>
                <c:pt idx="29">
                  <c:v>-8.9658640750653662E-2</c:v>
                </c:pt>
                <c:pt idx="30">
                  <c:v>-9.5417143367483484E-2</c:v>
                </c:pt>
                <c:pt idx="31">
                  <c:v>-0.10036592902882557</c:v>
                </c:pt>
                <c:pt idx="32">
                  <c:v>-0.10446733448763863</c:v>
                </c:pt>
                <c:pt idx="33">
                  <c:v>-0.10769014557188479</c:v>
                </c:pt>
                <c:pt idx="34">
                  <c:v>-0.11000983474322638</c:v>
                </c:pt>
                <c:pt idx="35">
                  <c:v>-0.11140874776640289</c:v>
                </c:pt>
                <c:pt idx="36">
                  <c:v>-0.11187623806862113</c:v>
                </c:pt>
                <c:pt idx="37">
                  <c:v>-0.11140874776640289</c:v>
                </c:pt>
                <c:pt idx="38">
                  <c:v>-0.11000983474322638</c:v>
                </c:pt>
                <c:pt idx="39">
                  <c:v>-0.1076901455718848</c:v>
                </c:pt>
                <c:pt idx="40">
                  <c:v>-0.10446733448763865</c:v>
                </c:pt>
                <c:pt idx="41">
                  <c:v>-0.10036592902882559</c:v>
                </c:pt>
                <c:pt idx="42">
                  <c:v>-9.541714336748347E-2</c:v>
                </c:pt>
                <c:pt idx="43">
                  <c:v>-8.9658640750653648E-2</c:v>
                </c:pt>
                <c:pt idx="44">
                  <c:v>-8.3134246860329108E-2</c:v>
                </c:pt>
                <c:pt idx="45">
                  <c:v>-7.5893616273552011E-2</c:v>
                </c:pt>
                <c:pt idx="46">
                  <c:v>-6.7991854561099935E-2</c:v>
                </c:pt>
                <c:pt idx="47">
                  <c:v>-5.9489098900818882E-2</c:v>
                </c:pt>
                <c:pt idx="48">
                  <c:v>-5.0450060397387794E-2</c:v>
                </c:pt>
                <c:pt idx="49">
                  <c:v>-4.0943531591738358E-2</c:v>
                </c:pt>
                <c:pt idx="50">
                  <c:v>-3.1041862908280801E-2</c:v>
                </c:pt>
                <c:pt idx="51">
                  <c:v>-2.0820412024487152E-2</c:v>
                </c:pt>
                <c:pt idx="52">
                  <c:v>-1.035697035346388E-2</c:v>
                </c:pt>
                <c:pt idx="53">
                  <c:v>2.6882899567371582E-4</c:v>
                </c:pt>
                <c:pt idx="54">
                  <c:v>1.0976117273845626E-2</c:v>
                </c:pt>
                <c:pt idx="55">
                  <c:v>2.1683405552017539E-2</c:v>
                </c:pt>
                <c:pt idx="56">
                  <c:v>3.2309204901155131E-2</c:v>
                </c:pt>
                <c:pt idx="57">
                  <c:v>4.2772646572178406E-2</c:v>
                </c:pt>
                <c:pt idx="58">
                  <c:v>5.2994097455972153E-2</c:v>
                </c:pt>
                <c:pt idx="59">
                  <c:v>6.289576613942971E-2</c:v>
                </c:pt>
                <c:pt idx="60">
                  <c:v>7.2402294945079049E-2</c:v>
                </c:pt>
                <c:pt idx="61">
                  <c:v>8.1441333448510136E-2</c:v>
                </c:pt>
                <c:pt idx="62">
                  <c:v>8.9944089108791203E-2</c:v>
                </c:pt>
                <c:pt idx="63">
                  <c:v>9.7845850821243266E-2</c:v>
                </c:pt>
                <c:pt idx="64">
                  <c:v>0.10508648140802038</c:v>
                </c:pt>
                <c:pt idx="65">
                  <c:v>0.11161087529834492</c:v>
                </c:pt>
                <c:pt idx="66">
                  <c:v>0.11736937791517474</c:v>
                </c:pt>
                <c:pt idx="67">
                  <c:v>0.12231816357651688</c:v>
                </c:pt>
                <c:pt idx="68">
                  <c:v>0.12641956903532994</c:v>
                </c:pt>
                <c:pt idx="69">
                  <c:v>0.1296423801195761</c:v>
                </c:pt>
                <c:pt idx="70">
                  <c:v>0.13196206929091769</c:v>
                </c:pt>
                <c:pt idx="71">
                  <c:v>0.13336098231409418</c:v>
                </c:pt>
                <c:pt idx="72">
                  <c:v>0.13382847261631242</c:v>
                </c:pt>
              </c:numCache>
            </c:numRef>
          </c:xVal>
          <c:yVal>
            <c:numRef>
              <c:f>newtone_calc_v2!$I$86:$I$158</c:f>
              <c:numCache>
                <c:formatCode>General</c:formatCode>
                <c:ptCount val="73"/>
                <c:pt idx="0">
                  <c:v>0</c:v>
                </c:pt>
                <c:pt idx="1">
                  <c:v>1.0707288278171922E-2</c:v>
                </c:pt>
                <c:pt idx="2">
                  <c:v>2.1333087627309528E-2</c:v>
                </c:pt>
                <c:pt idx="3">
                  <c:v>3.1796529298332814E-2</c:v>
                </c:pt>
                <c:pt idx="4">
                  <c:v>4.201798018212647E-2</c:v>
                </c:pt>
                <c:pt idx="5">
                  <c:v>5.1919648865584041E-2</c:v>
                </c:pt>
                <c:pt idx="6">
                  <c:v>6.142617767123338E-2</c:v>
                </c:pt>
                <c:pt idx="7">
                  <c:v>7.0465216174664488E-2</c:v>
                </c:pt>
                <c:pt idx="8">
                  <c:v>7.8967971834945555E-2</c:v>
                </c:pt>
                <c:pt idx="9">
                  <c:v>8.6869733547397632E-2</c:v>
                </c:pt>
                <c:pt idx="10">
                  <c:v>9.4110364134174757E-2</c:v>
                </c:pt>
                <c:pt idx="11">
                  <c:v>0.1006347580244993</c:v>
                </c:pt>
                <c:pt idx="12">
                  <c:v>0.10639326064132912</c:v>
                </c:pt>
                <c:pt idx="13">
                  <c:v>0.11134204630267122</c:v>
                </c:pt>
                <c:pt idx="14">
                  <c:v>0.11544345176148428</c:v>
                </c:pt>
                <c:pt idx="15">
                  <c:v>0.11866626284573045</c:v>
                </c:pt>
                <c:pt idx="16">
                  <c:v>0.12098595201707203</c:v>
                </c:pt>
                <c:pt idx="17">
                  <c:v>0.12238486504024854</c:v>
                </c:pt>
                <c:pt idx="18">
                  <c:v>0.12285235534246677</c:v>
                </c:pt>
                <c:pt idx="19">
                  <c:v>0.12238486504024854</c:v>
                </c:pt>
                <c:pt idx="20">
                  <c:v>0.12098595201707203</c:v>
                </c:pt>
                <c:pt idx="21">
                  <c:v>0.11866626284573045</c:v>
                </c:pt>
                <c:pt idx="22">
                  <c:v>0.11544345176148429</c:v>
                </c:pt>
                <c:pt idx="23">
                  <c:v>0.11134204630267124</c:v>
                </c:pt>
                <c:pt idx="24">
                  <c:v>0.10639326064132913</c:v>
                </c:pt>
                <c:pt idx="25">
                  <c:v>0.10063475802449928</c:v>
                </c:pt>
                <c:pt idx="26">
                  <c:v>9.4110364134174757E-2</c:v>
                </c:pt>
                <c:pt idx="27">
                  <c:v>8.6869733547397646E-2</c:v>
                </c:pt>
                <c:pt idx="28">
                  <c:v>7.8967971834945583E-2</c:v>
                </c:pt>
                <c:pt idx="29">
                  <c:v>7.0465216174664475E-2</c:v>
                </c:pt>
                <c:pt idx="30">
                  <c:v>6.142617767123338E-2</c:v>
                </c:pt>
                <c:pt idx="31">
                  <c:v>5.1919648865584048E-2</c:v>
                </c:pt>
                <c:pt idx="32">
                  <c:v>4.2017980182126491E-2</c:v>
                </c:pt>
                <c:pt idx="33">
                  <c:v>3.1796529298332848E-2</c:v>
                </c:pt>
                <c:pt idx="34">
                  <c:v>2.1333087627309521E-2</c:v>
                </c:pt>
                <c:pt idx="35">
                  <c:v>1.0707288278171925E-2</c:v>
                </c:pt>
                <c:pt idx="36">
                  <c:v>1.505123733297079E-17</c:v>
                </c:pt>
                <c:pt idx="37">
                  <c:v>-1.0707288278171896E-2</c:v>
                </c:pt>
                <c:pt idx="38">
                  <c:v>-2.1333087627309545E-2</c:v>
                </c:pt>
                <c:pt idx="39">
                  <c:v>-3.1796529298332821E-2</c:v>
                </c:pt>
                <c:pt idx="40">
                  <c:v>-4.2017980182126463E-2</c:v>
                </c:pt>
                <c:pt idx="41">
                  <c:v>-5.191964886558402E-2</c:v>
                </c:pt>
                <c:pt idx="42">
                  <c:v>-6.1426177671233401E-2</c:v>
                </c:pt>
                <c:pt idx="43">
                  <c:v>-7.0465216174664502E-2</c:v>
                </c:pt>
                <c:pt idx="44">
                  <c:v>-7.8967971834945555E-2</c:v>
                </c:pt>
                <c:pt idx="45">
                  <c:v>-8.6869733547397632E-2</c:v>
                </c:pt>
                <c:pt idx="46">
                  <c:v>-9.4110364134174743E-2</c:v>
                </c:pt>
                <c:pt idx="47">
                  <c:v>-0.10063475802449927</c:v>
                </c:pt>
                <c:pt idx="48">
                  <c:v>-0.10639326064132909</c:v>
                </c:pt>
                <c:pt idx="49">
                  <c:v>-0.11134204630267124</c:v>
                </c:pt>
                <c:pt idx="50">
                  <c:v>-0.11544345176148429</c:v>
                </c:pt>
                <c:pt idx="51">
                  <c:v>-0.11866626284573045</c:v>
                </c:pt>
                <c:pt idx="52">
                  <c:v>-0.12098595201707203</c:v>
                </c:pt>
                <c:pt idx="53">
                  <c:v>-0.12238486504024854</c:v>
                </c:pt>
                <c:pt idx="54">
                  <c:v>-0.12285235534246677</c:v>
                </c:pt>
                <c:pt idx="55">
                  <c:v>-0.12238486504024854</c:v>
                </c:pt>
                <c:pt idx="56">
                  <c:v>-0.12098595201707205</c:v>
                </c:pt>
                <c:pt idx="57">
                  <c:v>-0.11866626284573047</c:v>
                </c:pt>
                <c:pt idx="58">
                  <c:v>-0.11544345176148428</c:v>
                </c:pt>
                <c:pt idx="59">
                  <c:v>-0.11134204630267122</c:v>
                </c:pt>
                <c:pt idx="60">
                  <c:v>-0.10639326064132912</c:v>
                </c:pt>
                <c:pt idx="61">
                  <c:v>-0.1006347580244993</c:v>
                </c:pt>
                <c:pt idx="62">
                  <c:v>-9.411036413417477E-2</c:v>
                </c:pt>
                <c:pt idx="63">
                  <c:v>-8.686973354739766E-2</c:v>
                </c:pt>
                <c:pt idx="64">
                  <c:v>-7.8967971834945597E-2</c:v>
                </c:pt>
                <c:pt idx="65">
                  <c:v>-7.0465216174664544E-2</c:v>
                </c:pt>
                <c:pt idx="66">
                  <c:v>-6.1426177671233442E-2</c:v>
                </c:pt>
                <c:pt idx="67">
                  <c:v>-5.1919648865584013E-2</c:v>
                </c:pt>
                <c:pt idx="68">
                  <c:v>-4.2017980182126456E-2</c:v>
                </c:pt>
                <c:pt idx="69">
                  <c:v>-3.1796529298332807E-2</c:v>
                </c:pt>
                <c:pt idx="70">
                  <c:v>-2.1333087627309535E-2</c:v>
                </c:pt>
                <c:pt idx="71">
                  <c:v>-1.0707288278171941E-2</c:v>
                </c:pt>
                <c:pt idx="72">
                  <c:v>-3.0102474665941581E-17</c:v>
                </c:pt>
              </c:numCache>
            </c:numRef>
          </c:yVal>
          <c:smooth val="0"/>
          <c:extLst>
            <c:ext xmlns:c16="http://schemas.microsoft.com/office/drawing/2014/chart" uri="{C3380CC4-5D6E-409C-BE32-E72D297353CC}">
              <c16:uniqueId val="{00000003-AA68-42F1-BEDF-83F7542DB73A}"/>
            </c:ext>
          </c:extLst>
        </c:ser>
        <c:ser>
          <c:idx val="4"/>
          <c:order val="4"/>
          <c:tx>
            <c:v>センタリングアイピース</c:v>
          </c:tx>
          <c:spPr>
            <a:ln w="19050" cap="rnd">
              <a:solidFill>
                <a:srgbClr val="009900"/>
              </a:solidFill>
              <a:round/>
            </a:ln>
            <a:effectLst/>
          </c:spPr>
          <c:marker>
            <c:symbol val="none"/>
          </c:marker>
          <c:xVal>
            <c:numRef>
              <c:f>newtone_calc_v2!$J$86:$J$158</c:f>
              <c:numCache>
                <c:formatCode>General</c:formatCode>
                <c:ptCount val="73"/>
                <c:pt idx="0">
                  <c:v>5.726872246696034E-2</c:v>
                </c:pt>
                <c:pt idx="1">
                  <c:v>5.7050797688073522E-2</c:v>
                </c:pt>
                <c:pt idx="2">
                  <c:v>5.6398681890566967E-2</c:v>
                </c:pt>
                <c:pt idx="3">
                  <c:v>5.5317338069418E-2</c:v>
                </c:pt>
                <c:pt idx="4">
                  <c:v>5.38149959040388E-2</c:v>
                </c:pt>
                <c:pt idx="5">
                  <c:v>5.1903089125446902E-2</c:v>
                </c:pt>
                <c:pt idx="6">
                  <c:v>4.9596168498668283E-2</c:v>
                </c:pt>
                <c:pt idx="7">
                  <c:v>4.6911791082629474E-2</c:v>
                </c:pt>
                <c:pt idx="8">
                  <c:v>4.3870386610337937E-2</c:v>
                </c:pt>
                <c:pt idx="9">
                  <c:v>4.0495102006278046E-2</c:v>
                </c:pt>
                <c:pt idx="10">
                  <c:v>3.6811625224339249E-2</c:v>
                </c:pt>
                <c:pt idx="11">
                  <c:v>3.2847989746976204E-2</c:v>
                </c:pt>
                <c:pt idx="12">
                  <c:v>2.8634361233480177E-2</c:v>
                </c:pt>
                <c:pt idx="13">
                  <c:v>2.4202807941097318E-2</c:v>
                </c:pt>
                <c:pt idx="14">
                  <c:v>1.9587056666227724E-2</c:v>
                </c:pt>
                <c:pt idx="15">
                  <c:v>1.4822236063139951E-2</c:v>
                </c:pt>
                <c:pt idx="16">
                  <c:v>9.9446092937008589E-3</c:v>
                </c:pt>
                <c:pt idx="17">
                  <c:v>4.9912980428174249E-3</c:v>
                </c:pt>
                <c:pt idx="18">
                  <c:v>3.5081343422493516E-18</c:v>
                </c:pt>
                <c:pt idx="19">
                  <c:v>-4.9912980428174309E-3</c:v>
                </c:pt>
                <c:pt idx="20">
                  <c:v>-9.9446092937008519E-3</c:v>
                </c:pt>
                <c:pt idx="21">
                  <c:v>-1.4822236063139958E-2</c:v>
                </c:pt>
                <c:pt idx="22">
                  <c:v>-1.9587056666227721E-2</c:v>
                </c:pt>
                <c:pt idx="23">
                  <c:v>-2.4202807941097314E-2</c:v>
                </c:pt>
                <c:pt idx="24">
                  <c:v>-2.8634361233480156E-2</c:v>
                </c:pt>
                <c:pt idx="25">
                  <c:v>-3.2847989746976204E-2</c:v>
                </c:pt>
                <c:pt idx="26">
                  <c:v>-3.6811625224339249E-2</c:v>
                </c:pt>
                <c:pt idx="27">
                  <c:v>-4.0495102006278039E-2</c:v>
                </c:pt>
                <c:pt idx="28">
                  <c:v>-4.387038661033793E-2</c:v>
                </c:pt>
                <c:pt idx="29">
                  <c:v>-4.6911791082629481E-2</c:v>
                </c:pt>
                <c:pt idx="30">
                  <c:v>-4.9596168498668283E-2</c:v>
                </c:pt>
                <c:pt idx="31">
                  <c:v>-5.1903089125446902E-2</c:v>
                </c:pt>
                <c:pt idx="32">
                  <c:v>-5.3814995904038793E-2</c:v>
                </c:pt>
                <c:pt idx="33">
                  <c:v>-5.5317338069417993E-2</c:v>
                </c:pt>
                <c:pt idx="34">
                  <c:v>-5.6398681890566967E-2</c:v>
                </c:pt>
                <c:pt idx="35">
                  <c:v>-5.7050797688073522E-2</c:v>
                </c:pt>
                <c:pt idx="36">
                  <c:v>-5.726872246696034E-2</c:v>
                </c:pt>
                <c:pt idx="37">
                  <c:v>-5.7050797688073522E-2</c:v>
                </c:pt>
                <c:pt idx="38">
                  <c:v>-5.6398681890566967E-2</c:v>
                </c:pt>
                <c:pt idx="39">
                  <c:v>-5.5317338069418E-2</c:v>
                </c:pt>
                <c:pt idx="40">
                  <c:v>-5.38149959040388E-2</c:v>
                </c:pt>
                <c:pt idx="41">
                  <c:v>-5.1903089125446909E-2</c:v>
                </c:pt>
                <c:pt idx="42">
                  <c:v>-4.9596168498668276E-2</c:v>
                </c:pt>
                <c:pt idx="43">
                  <c:v>-4.6911791082629474E-2</c:v>
                </c:pt>
                <c:pt idx="44">
                  <c:v>-4.3870386610337937E-2</c:v>
                </c:pt>
                <c:pt idx="45">
                  <c:v>-4.0495102006278053E-2</c:v>
                </c:pt>
                <c:pt idx="46">
                  <c:v>-3.6811625224339256E-2</c:v>
                </c:pt>
                <c:pt idx="47">
                  <c:v>-3.2847989746976218E-2</c:v>
                </c:pt>
                <c:pt idx="48">
                  <c:v>-2.8634361233480194E-2</c:v>
                </c:pt>
                <c:pt idx="49">
                  <c:v>-2.4202807941097304E-2</c:v>
                </c:pt>
                <c:pt idx="50">
                  <c:v>-1.958705666622771E-2</c:v>
                </c:pt>
                <c:pt idx="51">
                  <c:v>-1.4822236063139944E-2</c:v>
                </c:pt>
                <c:pt idx="52">
                  <c:v>-9.9446092937008537E-3</c:v>
                </c:pt>
                <c:pt idx="53">
                  <c:v>-4.9912980428174318E-3</c:v>
                </c:pt>
                <c:pt idx="54">
                  <c:v>-1.0524403026748055E-17</c:v>
                </c:pt>
                <c:pt idx="55">
                  <c:v>4.991298042817411E-3</c:v>
                </c:pt>
                <c:pt idx="56">
                  <c:v>9.9446092937008328E-3</c:v>
                </c:pt>
                <c:pt idx="57">
                  <c:v>1.4822236063139925E-2</c:v>
                </c:pt>
                <c:pt idx="58">
                  <c:v>1.9587056666227735E-2</c:v>
                </c:pt>
                <c:pt idx="59">
                  <c:v>2.4202807941097328E-2</c:v>
                </c:pt>
                <c:pt idx="60">
                  <c:v>2.8634361233480177E-2</c:v>
                </c:pt>
                <c:pt idx="61">
                  <c:v>3.2847989746976197E-2</c:v>
                </c:pt>
                <c:pt idx="62">
                  <c:v>3.6811625224339242E-2</c:v>
                </c:pt>
                <c:pt idx="63">
                  <c:v>4.0495102006278032E-2</c:v>
                </c:pt>
                <c:pt idx="64">
                  <c:v>4.3870386610337923E-2</c:v>
                </c:pt>
                <c:pt idx="65">
                  <c:v>4.691179108262946E-2</c:v>
                </c:pt>
                <c:pt idx="66">
                  <c:v>4.9596168498668262E-2</c:v>
                </c:pt>
                <c:pt idx="67">
                  <c:v>5.1903089125446909E-2</c:v>
                </c:pt>
                <c:pt idx="68">
                  <c:v>5.38149959040388E-2</c:v>
                </c:pt>
                <c:pt idx="69">
                  <c:v>5.5317338069418E-2</c:v>
                </c:pt>
                <c:pt idx="70">
                  <c:v>5.6398681890566967E-2</c:v>
                </c:pt>
                <c:pt idx="71">
                  <c:v>5.7050797688073522E-2</c:v>
                </c:pt>
                <c:pt idx="72">
                  <c:v>5.726872246696034E-2</c:v>
                </c:pt>
              </c:numCache>
            </c:numRef>
          </c:xVal>
          <c:yVal>
            <c:numRef>
              <c:f>newtone_calc_v2!$K$86:$K$158</c:f>
              <c:numCache>
                <c:formatCode>General</c:formatCode>
                <c:ptCount val="73"/>
                <c:pt idx="0">
                  <c:v>0</c:v>
                </c:pt>
                <c:pt idx="1">
                  <c:v>4.9912980428174266E-3</c:v>
                </c:pt>
                <c:pt idx="2">
                  <c:v>9.9446092937008537E-3</c:v>
                </c:pt>
                <c:pt idx="3">
                  <c:v>1.4822236063139951E-2</c:v>
                </c:pt>
                <c:pt idx="4">
                  <c:v>1.9587056666227721E-2</c:v>
                </c:pt>
                <c:pt idx="5">
                  <c:v>2.4202807941097318E-2</c:v>
                </c:pt>
                <c:pt idx="6">
                  <c:v>2.8634361233480166E-2</c:v>
                </c:pt>
                <c:pt idx="7">
                  <c:v>3.2847989746976197E-2</c:v>
                </c:pt>
                <c:pt idx="8">
                  <c:v>3.6811625224339242E-2</c:v>
                </c:pt>
                <c:pt idx="9">
                  <c:v>4.0495102006278039E-2</c:v>
                </c:pt>
                <c:pt idx="10">
                  <c:v>4.3870386610337937E-2</c:v>
                </c:pt>
                <c:pt idx="11">
                  <c:v>4.6911791082629474E-2</c:v>
                </c:pt>
                <c:pt idx="12">
                  <c:v>4.9596168498668276E-2</c:v>
                </c:pt>
                <c:pt idx="13">
                  <c:v>5.1903089125446902E-2</c:v>
                </c:pt>
                <c:pt idx="14">
                  <c:v>5.3814995904038793E-2</c:v>
                </c:pt>
                <c:pt idx="15">
                  <c:v>5.5317338069418E-2</c:v>
                </c:pt>
                <c:pt idx="16">
                  <c:v>5.6398681890566967E-2</c:v>
                </c:pt>
                <c:pt idx="17">
                  <c:v>5.7050797688073522E-2</c:v>
                </c:pt>
                <c:pt idx="18">
                  <c:v>5.726872246696034E-2</c:v>
                </c:pt>
                <c:pt idx="19">
                  <c:v>5.7050797688073522E-2</c:v>
                </c:pt>
                <c:pt idx="20">
                  <c:v>5.6398681890566967E-2</c:v>
                </c:pt>
                <c:pt idx="21">
                  <c:v>5.5317338069418E-2</c:v>
                </c:pt>
                <c:pt idx="22">
                  <c:v>5.38149959040388E-2</c:v>
                </c:pt>
                <c:pt idx="23">
                  <c:v>5.1903089125446909E-2</c:v>
                </c:pt>
                <c:pt idx="24">
                  <c:v>4.9596168498668283E-2</c:v>
                </c:pt>
                <c:pt idx="25">
                  <c:v>4.6911791082629467E-2</c:v>
                </c:pt>
                <c:pt idx="26">
                  <c:v>4.3870386610337937E-2</c:v>
                </c:pt>
                <c:pt idx="27">
                  <c:v>4.0495102006278046E-2</c:v>
                </c:pt>
                <c:pt idx="28">
                  <c:v>3.6811625224339256E-2</c:v>
                </c:pt>
                <c:pt idx="29">
                  <c:v>3.284798974697619E-2</c:v>
                </c:pt>
                <c:pt idx="30">
                  <c:v>2.8634361233480166E-2</c:v>
                </c:pt>
                <c:pt idx="31">
                  <c:v>2.4202807941097321E-2</c:v>
                </c:pt>
                <c:pt idx="32">
                  <c:v>1.9587056666227728E-2</c:v>
                </c:pt>
                <c:pt idx="33">
                  <c:v>1.4822236063139966E-2</c:v>
                </c:pt>
                <c:pt idx="34">
                  <c:v>9.9446092937008502E-3</c:v>
                </c:pt>
                <c:pt idx="35">
                  <c:v>4.9912980428174283E-3</c:v>
                </c:pt>
                <c:pt idx="36">
                  <c:v>7.0162686844987031E-18</c:v>
                </c:pt>
                <c:pt idx="37">
                  <c:v>-4.9912980428174145E-3</c:v>
                </c:pt>
                <c:pt idx="38">
                  <c:v>-9.9446092937008623E-3</c:v>
                </c:pt>
                <c:pt idx="39">
                  <c:v>-1.4822236063139954E-2</c:v>
                </c:pt>
                <c:pt idx="40">
                  <c:v>-1.9587056666227717E-2</c:v>
                </c:pt>
                <c:pt idx="41">
                  <c:v>-2.4202807941097311E-2</c:v>
                </c:pt>
                <c:pt idx="42">
                  <c:v>-2.8634361233480177E-2</c:v>
                </c:pt>
                <c:pt idx="43">
                  <c:v>-3.2847989746976204E-2</c:v>
                </c:pt>
                <c:pt idx="44">
                  <c:v>-3.6811625224339242E-2</c:v>
                </c:pt>
                <c:pt idx="45">
                  <c:v>-4.0495102006278039E-2</c:v>
                </c:pt>
                <c:pt idx="46">
                  <c:v>-4.387038661033793E-2</c:v>
                </c:pt>
                <c:pt idx="47">
                  <c:v>-4.691179108262946E-2</c:v>
                </c:pt>
                <c:pt idx="48">
                  <c:v>-4.9596168498668262E-2</c:v>
                </c:pt>
                <c:pt idx="49">
                  <c:v>-5.1903089125446909E-2</c:v>
                </c:pt>
                <c:pt idx="50">
                  <c:v>-5.38149959040388E-2</c:v>
                </c:pt>
                <c:pt idx="51">
                  <c:v>-5.5317338069418E-2</c:v>
                </c:pt>
                <c:pt idx="52">
                  <c:v>-5.6398681890566967E-2</c:v>
                </c:pt>
                <c:pt idx="53">
                  <c:v>-5.7050797688073522E-2</c:v>
                </c:pt>
                <c:pt idx="54">
                  <c:v>-5.726872246696034E-2</c:v>
                </c:pt>
                <c:pt idx="55">
                  <c:v>-5.7050797688073522E-2</c:v>
                </c:pt>
                <c:pt idx="56">
                  <c:v>-5.6398681890566973E-2</c:v>
                </c:pt>
                <c:pt idx="57">
                  <c:v>-5.5317338069418E-2</c:v>
                </c:pt>
                <c:pt idx="58">
                  <c:v>-5.3814995904038793E-2</c:v>
                </c:pt>
                <c:pt idx="59">
                  <c:v>-5.1903089125446902E-2</c:v>
                </c:pt>
                <c:pt idx="60">
                  <c:v>-4.9596168498668276E-2</c:v>
                </c:pt>
                <c:pt idx="61">
                  <c:v>-4.6911791082629474E-2</c:v>
                </c:pt>
                <c:pt idx="62">
                  <c:v>-4.3870386610337944E-2</c:v>
                </c:pt>
                <c:pt idx="63">
                  <c:v>-4.0495102006278053E-2</c:v>
                </c:pt>
                <c:pt idx="64">
                  <c:v>-3.6811625224339263E-2</c:v>
                </c:pt>
                <c:pt idx="65">
                  <c:v>-3.2847989746976225E-2</c:v>
                </c:pt>
                <c:pt idx="66">
                  <c:v>-2.8634361233480194E-2</c:v>
                </c:pt>
                <c:pt idx="67">
                  <c:v>-2.4202807941097308E-2</c:v>
                </c:pt>
                <c:pt idx="68">
                  <c:v>-1.9587056666227714E-2</c:v>
                </c:pt>
                <c:pt idx="69">
                  <c:v>-1.4822236063139947E-2</c:v>
                </c:pt>
                <c:pt idx="70">
                  <c:v>-9.9446092937008571E-3</c:v>
                </c:pt>
                <c:pt idx="71">
                  <c:v>-4.9912980428174353E-3</c:v>
                </c:pt>
                <c:pt idx="72">
                  <c:v>-1.4032537368997406E-17</c:v>
                </c:pt>
              </c:numCache>
            </c:numRef>
          </c:yVal>
          <c:smooth val="0"/>
          <c:extLst>
            <c:ext xmlns:c16="http://schemas.microsoft.com/office/drawing/2014/chart" uri="{C3380CC4-5D6E-409C-BE32-E72D297353CC}">
              <c16:uniqueId val="{00000004-AA68-42F1-BEDF-83F7542DB73A}"/>
            </c:ext>
          </c:extLst>
        </c:ser>
        <c:ser>
          <c:idx val="5"/>
          <c:order val="5"/>
          <c:tx>
            <c:v>スパイダー1</c:v>
          </c:tx>
          <c:spPr>
            <a:ln w="19050" cap="rnd">
              <a:solidFill>
                <a:schemeClr val="tx1"/>
              </a:solidFill>
              <a:round/>
            </a:ln>
            <a:effectLst/>
          </c:spPr>
          <c:marker>
            <c:symbol val="none"/>
          </c:marker>
          <c:xVal>
            <c:numRef>
              <c:f>newtone_calc_v2!$L$86:$L$87</c:f>
              <c:numCache>
                <c:formatCode>General</c:formatCode>
                <c:ptCount val="2"/>
                <c:pt idx="0">
                  <c:v>0.49967200327886407</c:v>
                </c:pt>
                <c:pt idx="1">
                  <c:v>-0.48869588600501856</c:v>
                </c:pt>
              </c:numCache>
            </c:numRef>
          </c:xVal>
          <c:yVal>
            <c:numRef>
              <c:f>newtone_calc_v2!$M$86:$M$87</c:f>
              <c:numCache>
                <c:formatCode>General</c:formatCode>
                <c:ptCount val="2"/>
                <c:pt idx="0">
                  <c:v>0.48869588600501834</c:v>
                </c:pt>
                <c:pt idx="1">
                  <c:v>-0.49967200327886402</c:v>
                </c:pt>
              </c:numCache>
            </c:numRef>
          </c:yVal>
          <c:smooth val="0"/>
          <c:extLst>
            <c:ext xmlns:c16="http://schemas.microsoft.com/office/drawing/2014/chart" uri="{C3380CC4-5D6E-409C-BE32-E72D297353CC}">
              <c16:uniqueId val="{00000005-AA68-42F1-BEDF-83F7542DB73A}"/>
            </c:ext>
          </c:extLst>
        </c:ser>
        <c:ser>
          <c:idx val="6"/>
          <c:order val="6"/>
          <c:tx>
            <c:v>スパイダー2</c:v>
          </c:tx>
          <c:spPr>
            <a:ln w="19050" cap="rnd">
              <a:solidFill>
                <a:schemeClr val="accent1">
                  <a:lumMod val="60000"/>
                </a:schemeClr>
              </a:solidFill>
              <a:round/>
            </a:ln>
            <a:effectLst/>
          </c:spPr>
          <c:marker>
            <c:symbol val="none"/>
          </c:marker>
          <c:dPt>
            <c:idx val="1"/>
            <c:marker>
              <c:symbol val="none"/>
            </c:marker>
            <c:bubble3D val="0"/>
            <c:spPr>
              <a:ln w="19050" cap="rnd">
                <a:solidFill>
                  <a:schemeClr val="tx1"/>
                </a:solidFill>
                <a:round/>
              </a:ln>
              <a:effectLst/>
            </c:spPr>
            <c:extLst>
              <c:ext xmlns:c16="http://schemas.microsoft.com/office/drawing/2014/chart" uri="{C3380CC4-5D6E-409C-BE32-E72D297353CC}">
                <c16:uniqueId val="{00000007-AA68-42F1-BEDF-83F7542DB73A}"/>
              </c:ext>
            </c:extLst>
          </c:dPt>
          <c:xVal>
            <c:numRef>
              <c:f>newtone_calc_v2!$N$86:$N$87</c:f>
              <c:numCache>
                <c:formatCode>General</c:formatCode>
                <c:ptCount val="2"/>
                <c:pt idx="0">
                  <c:v>-0.48869588600501834</c:v>
                </c:pt>
                <c:pt idx="1">
                  <c:v>0.49967200327886385</c:v>
                </c:pt>
              </c:numCache>
            </c:numRef>
          </c:xVal>
          <c:yVal>
            <c:numRef>
              <c:f>newtone_calc_v2!$O$86:$O$87</c:f>
              <c:numCache>
                <c:formatCode>General</c:formatCode>
                <c:ptCount val="2"/>
                <c:pt idx="0">
                  <c:v>0.49967200327886407</c:v>
                </c:pt>
                <c:pt idx="1">
                  <c:v>-0.48869588600501845</c:v>
                </c:pt>
              </c:numCache>
            </c:numRef>
          </c:yVal>
          <c:smooth val="0"/>
          <c:extLst>
            <c:ext xmlns:c16="http://schemas.microsoft.com/office/drawing/2014/chart" uri="{C3380CC4-5D6E-409C-BE32-E72D297353CC}">
              <c16:uniqueId val="{00000008-AA68-42F1-BEDF-83F7542DB73A}"/>
            </c:ext>
          </c:extLst>
        </c:ser>
        <c:dLbls>
          <c:showLegendKey val="0"/>
          <c:showVal val="0"/>
          <c:showCatName val="0"/>
          <c:showSerName val="0"/>
          <c:showPercent val="0"/>
          <c:showBubbleSize val="0"/>
        </c:dLbls>
        <c:axId val="281904184"/>
        <c:axId val="281904512"/>
      </c:scatterChart>
      <c:valAx>
        <c:axId val="281904184"/>
        <c:scaling>
          <c:orientation val="minMax"/>
          <c:max val="1"/>
          <c:min val="-1"/>
        </c:scaling>
        <c:delete val="0"/>
        <c:axPos val="b"/>
        <c:majorGridlines>
          <c:spPr>
            <a:ln w="9525" cap="flat" cmpd="sng" algn="ctr">
              <a:solidFill>
                <a:schemeClr val="bg1">
                  <a:lumMod val="50000"/>
                </a:schemeClr>
              </a:solidFill>
              <a:round/>
            </a:ln>
            <a:effectLst/>
          </c:spPr>
        </c:majorGridlines>
        <c:minorGridlines>
          <c:spPr>
            <a:ln w="9525" cap="flat" cmpd="sng" algn="ctr">
              <a:solidFill>
                <a:schemeClr val="bg1">
                  <a:lumMod val="75000"/>
                </a:schemeClr>
              </a:solidFill>
              <a:round/>
            </a:ln>
            <a:effectLst/>
          </c:spPr>
        </c:minorGridlines>
        <c:numFmt formatCode="General" sourceLinked="1"/>
        <c:majorTickMark val="none"/>
        <c:minorTickMark val="none"/>
        <c:tickLblPos val="none"/>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1904512"/>
        <c:crosses val="autoZero"/>
        <c:crossBetween val="midCat"/>
        <c:majorUnit val="1"/>
        <c:minorUnit val="4.0000000000000008E-2"/>
      </c:valAx>
      <c:valAx>
        <c:axId val="281904512"/>
        <c:scaling>
          <c:orientation val="minMax"/>
          <c:max val="1"/>
          <c:min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75000"/>
                </a:schemeClr>
              </a:solidFill>
              <a:round/>
            </a:ln>
            <a:effectLst/>
          </c:spPr>
        </c:minorGridlines>
        <c:numFmt formatCode="General" sourceLinked="1"/>
        <c:majorTickMark val="none"/>
        <c:minorTickMark val="none"/>
        <c:tickLblPos val="none"/>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1904184"/>
        <c:crosses val="autoZero"/>
        <c:crossBetween val="midCat"/>
        <c:majorUnit val="1"/>
        <c:minorUnit val="4.0000000000000008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343800</xdr:colOff>
      <xdr:row>50</xdr:row>
      <xdr:rowOff>181875</xdr:rowOff>
    </xdr:from>
    <xdr:to>
      <xdr:col>16</xdr:col>
      <xdr:colOff>0</xdr:colOff>
      <xdr:row>81</xdr:row>
      <xdr:rowOff>0</xdr:rowOff>
    </xdr:to>
    <xdr:graphicFrame macro="">
      <xdr:nvGraphicFramePr>
        <xdr:cNvPr id="251" name="グラフ 250">
          <a:extLst>
            <a:ext uri="{FF2B5EF4-FFF2-40B4-BE49-F238E27FC236}">
              <a16:creationId xmlns:a16="http://schemas.microsoft.com/office/drawing/2014/main" id="{00000000-0008-0000-0000-0000F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371475</xdr:colOff>
      <xdr:row>65</xdr:row>
      <xdr:rowOff>62102</xdr:rowOff>
    </xdr:from>
    <xdr:ext cx="735586" cy="328423"/>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3276600" y="15063977"/>
          <a:ext cx="73558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←筒先側</a:t>
          </a:r>
        </a:p>
      </xdr:txBody>
    </xdr:sp>
    <xdr:clientData/>
  </xdr:oneCellAnchor>
  <xdr:oneCellAnchor>
    <xdr:from>
      <xdr:col>16</xdr:col>
      <xdr:colOff>0</xdr:colOff>
      <xdr:row>65</xdr:row>
      <xdr:rowOff>43115</xdr:rowOff>
    </xdr:from>
    <xdr:ext cx="735586" cy="328360"/>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11134725" y="15044990"/>
          <a:ext cx="735586"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主鏡側→</a:t>
          </a:r>
        </a:p>
      </xdr:txBody>
    </xdr:sp>
    <xdr:clientData/>
  </xdr:oneCellAnchor>
  <xdr:twoCellAnchor>
    <xdr:from>
      <xdr:col>0</xdr:col>
      <xdr:colOff>99716</xdr:colOff>
      <xdr:row>0</xdr:row>
      <xdr:rowOff>101826</xdr:rowOff>
    </xdr:from>
    <xdr:to>
      <xdr:col>6</xdr:col>
      <xdr:colOff>406531</xdr:colOff>
      <xdr:row>12</xdr:row>
      <xdr:rowOff>236963</xdr:rowOff>
    </xdr:to>
    <xdr:grpSp>
      <xdr:nvGrpSpPr>
        <xdr:cNvPr id="570" name="グループ化 569">
          <a:extLst>
            <a:ext uri="{FF2B5EF4-FFF2-40B4-BE49-F238E27FC236}">
              <a16:creationId xmlns:a16="http://schemas.microsoft.com/office/drawing/2014/main" id="{B5D22BFA-9BC3-2775-0FC5-5C179560E23F}"/>
            </a:ext>
          </a:extLst>
        </xdr:cNvPr>
        <xdr:cNvGrpSpPr/>
      </xdr:nvGrpSpPr>
      <xdr:grpSpPr>
        <a:xfrm>
          <a:off x="99716" y="101826"/>
          <a:ext cx="4583540" cy="2992637"/>
          <a:chOff x="1978927" y="685186"/>
          <a:chExt cx="4574734" cy="3059563"/>
        </a:xfrm>
      </xdr:grpSpPr>
      <xdr:cxnSp macro="">
        <xdr:nvCxnSpPr>
          <xdr:cNvPr id="342" name="直線コネクタ 341">
            <a:extLst>
              <a:ext uri="{FF2B5EF4-FFF2-40B4-BE49-F238E27FC236}">
                <a16:creationId xmlns:a16="http://schemas.microsoft.com/office/drawing/2014/main" id="{00000000-0008-0000-0000-000056010000}"/>
              </a:ext>
            </a:extLst>
          </xdr:cNvPr>
          <xdr:cNvCxnSpPr/>
        </xdr:nvCxnSpPr>
        <xdr:spPr>
          <a:xfrm>
            <a:off x="5553458" y="685186"/>
            <a:ext cx="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5" name="直線コネクタ 344">
            <a:extLst>
              <a:ext uri="{FF2B5EF4-FFF2-40B4-BE49-F238E27FC236}">
                <a16:creationId xmlns:a16="http://schemas.microsoft.com/office/drawing/2014/main" id="{00000000-0008-0000-0000-000059010000}"/>
              </a:ext>
            </a:extLst>
          </xdr:cNvPr>
          <xdr:cNvCxnSpPr/>
        </xdr:nvCxnSpPr>
        <xdr:spPr>
          <a:xfrm flipH="1">
            <a:off x="3002130" y="2248462"/>
            <a:ext cx="3518054"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346" name="直線コネクタ 345">
            <a:extLst>
              <a:ext uri="{FF2B5EF4-FFF2-40B4-BE49-F238E27FC236}">
                <a16:creationId xmlns:a16="http://schemas.microsoft.com/office/drawing/2014/main" id="{00000000-0008-0000-0000-00005A010000}"/>
              </a:ext>
            </a:extLst>
          </xdr:cNvPr>
          <xdr:cNvCxnSpPr/>
        </xdr:nvCxnSpPr>
        <xdr:spPr>
          <a:xfrm>
            <a:off x="3805365" y="1128713"/>
            <a:ext cx="0" cy="1586407"/>
          </a:xfrm>
          <a:prstGeom prst="line">
            <a:avLst/>
          </a:prstGeom>
          <a:ln>
            <a:solidFill>
              <a:srgbClr val="FF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347" name="直線コネクタ 346">
            <a:extLst>
              <a:ext uri="{FF2B5EF4-FFF2-40B4-BE49-F238E27FC236}">
                <a16:creationId xmlns:a16="http://schemas.microsoft.com/office/drawing/2014/main" id="{00000000-0008-0000-0000-00005B010000}"/>
              </a:ext>
            </a:extLst>
          </xdr:cNvPr>
          <xdr:cNvCxnSpPr/>
        </xdr:nvCxnSpPr>
        <xdr:spPr>
          <a:xfrm rot="120000">
            <a:off x="3319773" y="1793031"/>
            <a:ext cx="0" cy="910444"/>
          </a:xfrm>
          <a:prstGeom prst="lin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cxnSp>
      <xdr:cxnSp macro="">
        <xdr:nvCxnSpPr>
          <xdr:cNvPr id="348" name="直線コネクタ 347">
            <a:extLst>
              <a:ext uri="{FF2B5EF4-FFF2-40B4-BE49-F238E27FC236}">
                <a16:creationId xmlns:a16="http://schemas.microsoft.com/office/drawing/2014/main" id="{00000000-0008-0000-0000-00005C010000}"/>
              </a:ext>
            </a:extLst>
          </xdr:cNvPr>
          <xdr:cNvCxnSpPr/>
        </xdr:nvCxnSpPr>
        <xdr:spPr>
          <a:xfrm rot="120000">
            <a:off x="6343358" y="1395757"/>
            <a:ext cx="17949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0" name="直線コネクタ 349">
            <a:extLst>
              <a:ext uri="{FF2B5EF4-FFF2-40B4-BE49-F238E27FC236}">
                <a16:creationId xmlns:a16="http://schemas.microsoft.com/office/drawing/2014/main" id="{00000000-0008-0000-0000-00005E010000}"/>
              </a:ext>
            </a:extLst>
          </xdr:cNvPr>
          <xdr:cNvCxnSpPr/>
        </xdr:nvCxnSpPr>
        <xdr:spPr>
          <a:xfrm rot="120000">
            <a:off x="6257915" y="3107582"/>
            <a:ext cx="1794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1" name="直線コネクタ 350">
            <a:extLst>
              <a:ext uri="{FF2B5EF4-FFF2-40B4-BE49-F238E27FC236}">
                <a16:creationId xmlns:a16="http://schemas.microsoft.com/office/drawing/2014/main" id="{00000000-0008-0000-0000-00005F010000}"/>
              </a:ext>
            </a:extLst>
          </xdr:cNvPr>
          <xdr:cNvCxnSpPr/>
        </xdr:nvCxnSpPr>
        <xdr:spPr>
          <a:xfrm rot="120000">
            <a:off x="6458943" y="1393769"/>
            <a:ext cx="0" cy="1721272"/>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52" name="直線コネクタ 351">
            <a:extLst>
              <a:ext uri="{FF2B5EF4-FFF2-40B4-BE49-F238E27FC236}">
                <a16:creationId xmlns:a16="http://schemas.microsoft.com/office/drawing/2014/main" id="{00000000-0008-0000-0000-000060010000}"/>
              </a:ext>
            </a:extLst>
          </xdr:cNvPr>
          <xdr:cNvCxnSpPr/>
        </xdr:nvCxnSpPr>
        <xdr:spPr>
          <a:xfrm rot="120000">
            <a:off x="3287351" y="2714320"/>
            <a:ext cx="0" cy="7909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3" name="直線コネクタ 352">
            <a:extLst>
              <a:ext uri="{FF2B5EF4-FFF2-40B4-BE49-F238E27FC236}">
                <a16:creationId xmlns:a16="http://schemas.microsoft.com/office/drawing/2014/main" id="{00000000-0008-0000-0000-000061010000}"/>
              </a:ext>
            </a:extLst>
          </xdr:cNvPr>
          <xdr:cNvCxnSpPr/>
        </xdr:nvCxnSpPr>
        <xdr:spPr>
          <a:xfrm rot="120000">
            <a:off x="6266191" y="3124185"/>
            <a:ext cx="0" cy="4934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4" name="直線コネクタ 353">
            <a:extLst>
              <a:ext uri="{FF2B5EF4-FFF2-40B4-BE49-F238E27FC236}">
                <a16:creationId xmlns:a16="http://schemas.microsoft.com/office/drawing/2014/main" id="{00000000-0008-0000-0000-000062010000}"/>
              </a:ext>
            </a:extLst>
          </xdr:cNvPr>
          <xdr:cNvCxnSpPr/>
        </xdr:nvCxnSpPr>
        <xdr:spPr>
          <a:xfrm rot="120000">
            <a:off x="3274754" y="3531374"/>
            <a:ext cx="2982310"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56" name="直線コネクタ 355">
            <a:extLst>
              <a:ext uri="{FF2B5EF4-FFF2-40B4-BE49-F238E27FC236}">
                <a16:creationId xmlns:a16="http://schemas.microsoft.com/office/drawing/2014/main" id="{00000000-0008-0000-0000-000064010000}"/>
              </a:ext>
            </a:extLst>
          </xdr:cNvPr>
          <xdr:cNvCxnSpPr/>
        </xdr:nvCxnSpPr>
        <xdr:spPr>
          <a:xfrm>
            <a:off x="3805124" y="2741481"/>
            <a:ext cx="0" cy="5163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7" name="直線コネクタ 356">
            <a:extLst>
              <a:ext uri="{FF2B5EF4-FFF2-40B4-BE49-F238E27FC236}">
                <a16:creationId xmlns:a16="http://schemas.microsoft.com/office/drawing/2014/main" id="{00000000-0008-0000-0000-000065010000}"/>
              </a:ext>
            </a:extLst>
          </xdr:cNvPr>
          <xdr:cNvCxnSpPr/>
        </xdr:nvCxnSpPr>
        <xdr:spPr>
          <a:xfrm flipH="1">
            <a:off x="3325724" y="3238085"/>
            <a:ext cx="481481"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58" name="直線コネクタ 357">
            <a:extLst>
              <a:ext uri="{FF2B5EF4-FFF2-40B4-BE49-F238E27FC236}">
                <a16:creationId xmlns:a16="http://schemas.microsoft.com/office/drawing/2014/main" id="{00000000-0008-0000-0000-000066010000}"/>
              </a:ext>
            </a:extLst>
          </xdr:cNvPr>
          <xdr:cNvCxnSpPr/>
        </xdr:nvCxnSpPr>
        <xdr:spPr>
          <a:xfrm rot="5400000">
            <a:off x="3804275" y="1413283"/>
            <a:ext cx="0" cy="530976"/>
          </a:xfrm>
          <a:prstGeom prst="lin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cxnSp>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rot="120000">
            <a:off x="4600009" y="3277364"/>
            <a:ext cx="292739" cy="320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a:t>
            </a:r>
            <a:endParaRPr kumimoji="1" lang="ja-JP" altLang="en-US" sz="1400"/>
          </a:p>
        </xdr:txBody>
      </xdr:sp>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rot="120000">
            <a:off x="6267136" y="1963709"/>
            <a:ext cx="286525" cy="293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D</a:t>
            </a:r>
            <a:endParaRPr kumimoji="1" lang="ja-JP" altLang="en-US" sz="1100"/>
          </a:p>
        </xdr:txBody>
      </xdr:sp>
      <xdr:cxnSp macro="">
        <xdr:nvCxnSpPr>
          <xdr:cNvPr id="362" name="直線コネクタ 361">
            <a:extLst>
              <a:ext uri="{FF2B5EF4-FFF2-40B4-BE49-F238E27FC236}">
                <a16:creationId xmlns:a16="http://schemas.microsoft.com/office/drawing/2014/main" id="{00000000-0008-0000-0000-00006A010000}"/>
              </a:ext>
            </a:extLst>
          </xdr:cNvPr>
          <xdr:cNvCxnSpPr/>
        </xdr:nvCxnSpPr>
        <xdr:spPr>
          <a:xfrm rot="120000">
            <a:off x="3011500" y="2051598"/>
            <a:ext cx="2874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4" name="直線コネクタ 363">
            <a:extLst>
              <a:ext uri="{FF2B5EF4-FFF2-40B4-BE49-F238E27FC236}">
                <a16:creationId xmlns:a16="http://schemas.microsoft.com/office/drawing/2014/main" id="{00000000-0008-0000-0000-00006C010000}"/>
              </a:ext>
            </a:extLst>
          </xdr:cNvPr>
          <xdr:cNvCxnSpPr/>
        </xdr:nvCxnSpPr>
        <xdr:spPr>
          <a:xfrm>
            <a:off x="2253035" y="2109810"/>
            <a:ext cx="960775" cy="335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6" name="直線コネクタ 365">
            <a:extLst>
              <a:ext uri="{FF2B5EF4-FFF2-40B4-BE49-F238E27FC236}">
                <a16:creationId xmlns:a16="http://schemas.microsoft.com/office/drawing/2014/main" id="{00000000-0008-0000-0000-00006E010000}"/>
              </a:ext>
            </a:extLst>
          </xdr:cNvPr>
          <xdr:cNvCxnSpPr/>
        </xdr:nvCxnSpPr>
        <xdr:spPr>
          <a:xfrm rot="120000">
            <a:off x="2968694" y="2279612"/>
            <a:ext cx="3233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7" name="直線コネクタ 366">
            <a:extLst>
              <a:ext uri="{FF2B5EF4-FFF2-40B4-BE49-F238E27FC236}">
                <a16:creationId xmlns:a16="http://schemas.microsoft.com/office/drawing/2014/main" id="{00000000-0008-0000-0000-00006F010000}"/>
              </a:ext>
            </a:extLst>
          </xdr:cNvPr>
          <xdr:cNvCxnSpPr/>
        </xdr:nvCxnSpPr>
        <xdr:spPr>
          <a:xfrm rot="120000" flipV="1">
            <a:off x="3050670" y="2046351"/>
            <a:ext cx="0" cy="89878"/>
          </a:xfrm>
          <a:prstGeom prst="line">
            <a:avLst/>
          </a:prstGeom>
          <a:ln>
            <a:solidFill>
              <a:schemeClr val="tx1"/>
            </a:solidFill>
            <a:headEnd type="oval" w="sm" len="sm"/>
            <a:tailEnd type="none"/>
          </a:ln>
        </xdr:spPr>
        <xdr:style>
          <a:lnRef idx="1">
            <a:schemeClr val="accent1"/>
          </a:lnRef>
          <a:fillRef idx="0">
            <a:schemeClr val="accent1"/>
          </a:fillRef>
          <a:effectRef idx="0">
            <a:schemeClr val="accent1"/>
          </a:effectRef>
          <a:fontRef idx="minor">
            <a:schemeClr val="tx1"/>
          </a:fontRef>
        </xdr:style>
      </xdr:cxnSp>
      <xdr:cxnSp macro="">
        <xdr:nvCxnSpPr>
          <xdr:cNvPr id="370" name="直線コネクタ 369">
            <a:extLst>
              <a:ext uri="{FF2B5EF4-FFF2-40B4-BE49-F238E27FC236}">
                <a16:creationId xmlns:a16="http://schemas.microsoft.com/office/drawing/2014/main" id="{00000000-0008-0000-0000-000072010000}"/>
              </a:ext>
            </a:extLst>
          </xdr:cNvPr>
          <xdr:cNvCxnSpPr/>
        </xdr:nvCxnSpPr>
        <xdr:spPr>
          <a:xfrm rot="120000" flipV="1">
            <a:off x="3059864" y="1689297"/>
            <a:ext cx="0" cy="359513"/>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rot="120000">
            <a:off x="2856367" y="1705682"/>
            <a:ext cx="242511" cy="273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P</a:t>
            </a:r>
            <a:endParaRPr kumimoji="1" lang="ja-JP" altLang="en-US" sz="1400"/>
          </a:p>
        </xdr:txBody>
      </xdr:sp>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rot="120000">
            <a:off x="2788200" y="2339370"/>
            <a:ext cx="286911" cy="334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Q</a:t>
            </a:r>
            <a:endParaRPr kumimoji="1" lang="ja-JP" altLang="en-US" sz="1400"/>
          </a:p>
        </xdr:txBody>
      </xdr:sp>
      <xdr:cxnSp macro="">
        <xdr:nvCxnSpPr>
          <xdr:cNvPr id="373" name="直線コネクタ 372">
            <a:extLst>
              <a:ext uri="{FF2B5EF4-FFF2-40B4-BE49-F238E27FC236}">
                <a16:creationId xmlns:a16="http://schemas.microsoft.com/office/drawing/2014/main" id="{00000000-0008-0000-0000-000075010000}"/>
              </a:ext>
            </a:extLst>
          </xdr:cNvPr>
          <xdr:cNvCxnSpPr/>
        </xdr:nvCxnSpPr>
        <xdr:spPr>
          <a:xfrm flipH="1">
            <a:off x="2277136" y="2244544"/>
            <a:ext cx="7186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5" name="直線コネクタ 374">
            <a:extLst>
              <a:ext uri="{FF2B5EF4-FFF2-40B4-BE49-F238E27FC236}">
                <a16:creationId xmlns:a16="http://schemas.microsoft.com/office/drawing/2014/main" id="{00000000-0008-0000-0000-000077010000}"/>
              </a:ext>
            </a:extLst>
          </xdr:cNvPr>
          <xdr:cNvCxnSpPr/>
        </xdr:nvCxnSpPr>
        <xdr:spPr>
          <a:xfrm rot="120000" flipV="1">
            <a:off x="2880503" y="2082411"/>
            <a:ext cx="0" cy="1438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6" name="直線コネクタ 375">
            <a:extLst>
              <a:ext uri="{FF2B5EF4-FFF2-40B4-BE49-F238E27FC236}">
                <a16:creationId xmlns:a16="http://schemas.microsoft.com/office/drawing/2014/main" id="{00000000-0008-0000-0000-000078010000}"/>
              </a:ext>
            </a:extLst>
          </xdr:cNvPr>
          <xdr:cNvCxnSpPr/>
        </xdr:nvCxnSpPr>
        <xdr:spPr>
          <a:xfrm rot="120000" flipV="1">
            <a:off x="2887633" y="1829339"/>
            <a:ext cx="0" cy="302740"/>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78" name="直線コネクタ 377">
            <a:extLst>
              <a:ext uri="{FF2B5EF4-FFF2-40B4-BE49-F238E27FC236}">
                <a16:creationId xmlns:a16="http://schemas.microsoft.com/office/drawing/2014/main" id="{00000000-0008-0000-0000-00007A010000}"/>
              </a:ext>
            </a:extLst>
          </xdr:cNvPr>
          <xdr:cNvCxnSpPr/>
        </xdr:nvCxnSpPr>
        <xdr:spPr>
          <a:xfrm rot="120000">
            <a:off x="2875750" y="2221715"/>
            <a:ext cx="0" cy="164082"/>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rot="120000">
            <a:off x="2666802" y="1798759"/>
            <a:ext cx="272836" cy="320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O</a:t>
            </a:r>
            <a:endParaRPr kumimoji="1" lang="ja-JP" altLang="en-US" sz="1400"/>
          </a:p>
        </xdr:txBody>
      </xdr:sp>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980724" y="1400060"/>
            <a:ext cx="805889" cy="392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45+β[</a:t>
            </a:r>
            <a:r>
              <a:rPr kumimoji="1" lang="ja-JP" altLang="en-US" sz="1400"/>
              <a:t>度</a:t>
            </a:r>
            <a:r>
              <a:rPr kumimoji="1" lang="en-US" altLang="ja-JP" sz="1400"/>
              <a:t>]</a:t>
            </a:r>
          </a:p>
        </xdr:txBody>
      </xdr:sp>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4996448" y="2207250"/>
            <a:ext cx="302712" cy="313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solidFill>
                  <a:srgbClr val="FF0000"/>
                </a:solidFill>
              </a:rPr>
              <a:t>δ</a:t>
            </a:r>
            <a:endParaRPr kumimoji="1" lang="ja-JP" altLang="en-US" sz="1400">
              <a:solidFill>
                <a:srgbClr val="FF0000"/>
              </a:solidFill>
            </a:endParaRPr>
          </a:p>
        </xdr:txBody>
      </xdr:sp>
      <xdr:cxnSp macro="">
        <xdr:nvCxnSpPr>
          <xdr:cNvPr id="382" name="直線コネクタ 381">
            <a:extLst>
              <a:ext uri="{FF2B5EF4-FFF2-40B4-BE49-F238E27FC236}">
                <a16:creationId xmlns:a16="http://schemas.microsoft.com/office/drawing/2014/main" id="{00000000-0008-0000-0000-00007E010000}"/>
              </a:ext>
            </a:extLst>
          </xdr:cNvPr>
          <xdr:cNvCxnSpPr/>
        </xdr:nvCxnSpPr>
        <xdr:spPr>
          <a:xfrm>
            <a:off x="5196146" y="2156226"/>
            <a:ext cx="0" cy="957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3" name="直線コネクタ 382">
            <a:extLst>
              <a:ext uri="{FF2B5EF4-FFF2-40B4-BE49-F238E27FC236}">
                <a16:creationId xmlns:a16="http://schemas.microsoft.com/office/drawing/2014/main" id="{00000000-0008-0000-0000-00007F010000}"/>
              </a:ext>
            </a:extLst>
          </xdr:cNvPr>
          <xdr:cNvCxnSpPr/>
        </xdr:nvCxnSpPr>
        <xdr:spPr>
          <a:xfrm flipV="1">
            <a:off x="5195386" y="2051711"/>
            <a:ext cx="0" cy="114683"/>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85" name="直線コネクタ 384">
            <a:extLst>
              <a:ext uri="{FF2B5EF4-FFF2-40B4-BE49-F238E27FC236}">
                <a16:creationId xmlns:a16="http://schemas.microsoft.com/office/drawing/2014/main" id="{00000000-0008-0000-0000-000081010000}"/>
              </a:ext>
            </a:extLst>
          </xdr:cNvPr>
          <xdr:cNvCxnSpPr/>
        </xdr:nvCxnSpPr>
        <xdr:spPr>
          <a:xfrm>
            <a:off x="5195386" y="2247990"/>
            <a:ext cx="0" cy="187745"/>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grpSp>
        <xdr:nvGrpSpPr>
          <xdr:cNvPr id="389" name="グループ化 388">
            <a:extLst>
              <a:ext uri="{FF2B5EF4-FFF2-40B4-BE49-F238E27FC236}">
                <a16:creationId xmlns:a16="http://schemas.microsoft.com/office/drawing/2014/main" id="{00000000-0008-0000-0000-000085010000}"/>
              </a:ext>
            </a:extLst>
          </xdr:cNvPr>
          <xdr:cNvGrpSpPr/>
        </xdr:nvGrpSpPr>
        <xdr:grpSpPr>
          <a:xfrm rot="120000">
            <a:off x="3218113" y="1337721"/>
            <a:ext cx="3165034" cy="1774925"/>
            <a:chOff x="13748262" y="6827696"/>
            <a:chExt cx="3171073" cy="1777331"/>
          </a:xfrm>
        </xdr:grpSpPr>
        <xdr:cxnSp macro="">
          <xdr:nvCxnSpPr>
            <xdr:cNvPr id="417" name="直線コネクタ 416">
              <a:extLst>
                <a:ext uri="{FF2B5EF4-FFF2-40B4-BE49-F238E27FC236}">
                  <a16:creationId xmlns:a16="http://schemas.microsoft.com/office/drawing/2014/main" id="{00000000-0008-0000-0000-0000A1010000}"/>
                </a:ext>
              </a:extLst>
            </xdr:cNvPr>
            <xdr:cNvCxnSpPr/>
          </xdr:nvCxnSpPr>
          <xdr:spPr>
            <a:xfrm flipH="1">
              <a:off x="16839351" y="6827696"/>
              <a:ext cx="0" cy="1725487"/>
            </a:xfrm>
            <a:prstGeom prst="lin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418" name="直線コネクタ 417">
              <a:extLst>
                <a:ext uri="{FF2B5EF4-FFF2-40B4-BE49-F238E27FC236}">
                  <a16:creationId xmlns:a16="http://schemas.microsoft.com/office/drawing/2014/main" id="{00000000-0008-0000-0000-0000A2010000}"/>
                </a:ext>
              </a:extLst>
            </xdr:cNvPr>
            <xdr:cNvCxnSpPr/>
          </xdr:nvCxnSpPr>
          <xdr:spPr>
            <a:xfrm flipH="1">
              <a:off x="13861256" y="6827696"/>
              <a:ext cx="2978095" cy="858979"/>
            </a:xfrm>
            <a:prstGeom prst="line">
              <a:avLst/>
            </a:prstGeom>
            <a:ln>
              <a:solidFill>
                <a:srgbClr val="FF6600"/>
              </a:solidFill>
            </a:ln>
          </xdr:spPr>
          <xdr:style>
            <a:lnRef idx="1">
              <a:schemeClr val="accent1"/>
            </a:lnRef>
            <a:fillRef idx="0">
              <a:schemeClr val="accent1"/>
            </a:fillRef>
            <a:effectRef idx="0">
              <a:schemeClr val="accent1"/>
            </a:effectRef>
            <a:fontRef idx="minor">
              <a:schemeClr val="tx1"/>
            </a:fontRef>
          </xdr:style>
        </xdr:cxnSp>
        <xdr:cxnSp macro="">
          <xdr:nvCxnSpPr>
            <xdr:cNvPr id="419" name="直線コネクタ 418">
              <a:extLst>
                <a:ext uri="{FF2B5EF4-FFF2-40B4-BE49-F238E27FC236}">
                  <a16:creationId xmlns:a16="http://schemas.microsoft.com/office/drawing/2014/main" id="{00000000-0008-0000-0000-0000A3010000}"/>
                </a:ext>
              </a:extLst>
            </xdr:cNvPr>
            <xdr:cNvCxnSpPr/>
          </xdr:nvCxnSpPr>
          <xdr:spPr>
            <a:xfrm rot="21480000">
              <a:off x="13869180" y="7638879"/>
              <a:ext cx="2954212" cy="966148"/>
            </a:xfrm>
            <a:prstGeom prst="line">
              <a:avLst/>
            </a:prstGeom>
            <a:ln>
              <a:solidFill>
                <a:srgbClr val="FF6600"/>
              </a:solidFill>
            </a:ln>
          </xdr:spPr>
          <xdr:style>
            <a:lnRef idx="1">
              <a:schemeClr val="accent1"/>
            </a:lnRef>
            <a:fillRef idx="0">
              <a:schemeClr val="accent1"/>
            </a:fillRef>
            <a:effectRef idx="0">
              <a:schemeClr val="accent1"/>
            </a:effectRef>
            <a:fontRef idx="minor">
              <a:schemeClr val="tx1"/>
            </a:fontRef>
          </xdr:style>
        </xdr:cxnSp>
        <xdr:cxnSp macro="">
          <xdr:nvCxnSpPr>
            <xdr:cNvPr id="420" name="直線コネクタ 419">
              <a:extLst>
                <a:ext uri="{FF2B5EF4-FFF2-40B4-BE49-F238E27FC236}">
                  <a16:creationId xmlns:a16="http://schemas.microsoft.com/office/drawing/2014/main" id="{00000000-0008-0000-0000-0000A4010000}"/>
                </a:ext>
              </a:extLst>
            </xdr:cNvPr>
            <xdr:cNvCxnSpPr/>
          </xdr:nvCxnSpPr>
          <xdr:spPr>
            <a:xfrm>
              <a:off x="13748262" y="7689647"/>
              <a:ext cx="3171073" cy="0"/>
            </a:xfrm>
            <a:prstGeom prst="line">
              <a:avLst/>
            </a:prstGeom>
            <a:ln>
              <a:solidFill>
                <a:srgbClr val="FF6600"/>
              </a:solidFill>
              <a:prstDash val="lgDashDot"/>
            </a:ln>
          </xdr:spPr>
          <xdr:style>
            <a:lnRef idx="1">
              <a:schemeClr val="accent1"/>
            </a:lnRef>
            <a:fillRef idx="0">
              <a:schemeClr val="accent1"/>
            </a:fillRef>
            <a:effectRef idx="0">
              <a:schemeClr val="accent1"/>
            </a:effectRef>
            <a:fontRef idx="minor">
              <a:schemeClr val="tx1"/>
            </a:fontRef>
          </xdr:style>
        </xdr:cxnSp>
      </xdr:grpSp>
      <xdr:cxnSp macro="">
        <xdr:nvCxnSpPr>
          <xdr:cNvPr id="390" name="直線コネクタ 389">
            <a:extLst>
              <a:ext uri="{FF2B5EF4-FFF2-40B4-BE49-F238E27FC236}">
                <a16:creationId xmlns:a16="http://schemas.microsoft.com/office/drawing/2014/main" id="{00000000-0008-0000-0000-000086010000}"/>
              </a:ext>
            </a:extLst>
          </xdr:cNvPr>
          <xdr:cNvCxnSpPr/>
        </xdr:nvCxnSpPr>
        <xdr:spPr>
          <a:xfrm>
            <a:off x="3692279" y="2248616"/>
            <a:ext cx="389782" cy="0"/>
          </a:xfrm>
          <a:prstGeom prst="line">
            <a:avLst/>
          </a:prstGeom>
          <a:ln>
            <a:solidFill>
              <a:srgbClr val="0000FF"/>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391" name="直線コネクタ 390">
            <a:extLst>
              <a:ext uri="{FF2B5EF4-FFF2-40B4-BE49-F238E27FC236}">
                <a16:creationId xmlns:a16="http://schemas.microsoft.com/office/drawing/2014/main" id="{00000000-0008-0000-0000-000087010000}"/>
              </a:ext>
            </a:extLst>
          </xdr:cNvPr>
          <xdr:cNvCxnSpPr/>
        </xdr:nvCxnSpPr>
        <xdr:spPr>
          <a:xfrm rot="5400000">
            <a:off x="3692171" y="2248616"/>
            <a:ext cx="389996" cy="0"/>
          </a:xfrm>
          <a:prstGeom prst="line">
            <a:avLst/>
          </a:prstGeom>
          <a:ln>
            <a:solidFill>
              <a:srgbClr val="0000FF"/>
            </a:solidFill>
            <a:prstDash val="lgDashDot"/>
          </a:ln>
        </xdr:spPr>
        <xdr:style>
          <a:lnRef idx="1">
            <a:schemeClr val="accent1"/>
          </a:lnRef>
          <a:fillRef idx="0">
            <a:schemeClr val="accent1"/>
          </a:fillRef>
          <a:effectRef idx="0">
            <a:schemeClr val="accent1"/>
          </a:effectRef>
          <a:fontRef idx="minor">
            <a:schemeClr val="tx1"/>
          </a:fontRef>
        </xdr:style>
      </xdr:cxnSp>
      <xdr:grpSp>
        <xdr:nvGrpSpPr>
          <xdr:cNvPr id="392" name="グループ化 391">
            <a:extLst>
              <a:ext uri="{FF2B5EF4-FFF2-40B4-BE49-F238E27FC236}">
                <a16:creationId xmlns:a16="http://schemas.microsoft.com/office/drawing/2014/main" id="{00000000-0008-0000-0000-000088010000}"/>
              </a:ext>
            </a:extLst>
          </xdr:cNvPr>
          <xdr:cNvGrpSpPr/>
        </xdr:nvGrpSpPr>
        <xdr:grpSpPr>
          <a:xfrm rot="120000">
            <a:off x="3864354" y="1889104"/>
            <a:ext cx="45632" cy="719025"/>
            <a:chOff x="14861109" y="7275033"/>
            <a:chExt cx="45719" cy="720000"/>
          </a:xfrm>
        </xdr:grpSpPr>
        <xdr:cxnSp macro="">
          <xdr:nvCxnSpPr>
            <xdr:cNvPr id="415" name="直線コネクタ 414">
              <a:extLst>
                <a:ext uri="{FF2B5EF4-FFF2-40B4-BE49-F238E27FC236}">
                  <a16:creationId xmlns:a16="http://schemas.microsoft.com/office/drawing/2014/main" id="{00000000-0008-0000-0000-00009F010000}"/>
                </a:ext>
              </a:extLst>
            </xdr:cNvPr>
            <xdr:cNvCxnSpPr/>
          </xdr:nvCxnSpPr>
          <xdr:spPr>
            <a:xfrm rot="2700000">
              <a:off x="14523968" y="7635033"/>
              <a:ext cx="720000" cy="0"/>
            </a:xfrm>
            <a:prstGeom prst="lin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416" name="楕円 415">
              <a:extLst>
                <a:ext uri="{FF2B5EF4-FFF2-40B4-BE49-F238E27FC236}">
                  <a16:creationId xmlns:a16="http://schemas.microsoft.com/office/drawing/2014/main" id="{00000000-0008-0000-0000-0000A0010000}"/>
                </a:ext>
              </a:extLst>
            </xdr:cNvPr>
            <xdr:cNvSpPr/>
          </xdr:nvSpPr>
          <xdr:spPr>
            <a:xfrm>
              <a:off x="14861109" y="7612174"/>
              <a:ext cx="45719" cy="45719"/>
            </a:xfrm>
            <a:prstGeom prst="ellipse">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393" name="直線コネクタ 392">
            <a:extLst>
              <a:ext uri="{FF2B5EF4-FFF2-40B4-BE49-F238E27FC236}">
                <a16:creationId xmlns:a16="http://schemas.microsoft.com/office/drawing/2014/main" id="{00000000-0008-0000-0000-000089010000}"/>
              </a:ext>
            </a:extLst>
          </xdr:cNvPr>
          <xdr:cNvCxnSpPr/>
        </xdr:nvCxnSpPr>
        <xdr:spPr>
          <a:xfrm flipH="1">
            <a:off x="3327042" y="1389404"/>
            <a:ext cx="3004168" cy="670326"/>
          </a:xfrm>
          <a:prstGeom prst="line">
            <a:avLst/>
          </a:prstGeom>
          <a:ln>
            <a:solidFill>
              <a:srgbClr val="CC66FF"/>
            </a:solidFill>
          </a:ln>
        </xdr:spPr>
        <xdr:style>
          <a:lnRef idx="1">
            <a:schemeClr val="accent1"/>
          </a:lnRef>
          <a:fillRef idx="0">
            <a:schemeClr val="accent1"/>
          </a:fillRef>
          <a:effectRef idx="0">
            <a:schemeClr val="accent1"/>
          </a:effectRef>
          <a:fontRef idx="minor">
            <a:schemeClr val="tx1"/>
          </a:fontRef>
        </xdr:style>
      </xdr:cxnSp>
      <xdr:cxnSp macro="">
        <xdr:nvCxnSpPr>
          <xdr:cNvPr id="394" name="直線コネクタ 393">
            <a:extLst>
              <a:ext uri="{FF2B5EF4-FFF2-40B4-BE49-F238E27FC236}">
                <a16:creationId xmlns:a16="http://schemas.microsoft.com/office/drawing/2014/main" id="{00000000-0008-0000-0000-00008A010000}"/>
              </a:ext>
            </a:extLst>
          </xdr:cNvPr>
          <xdr:cNvCxnSpPr/>
        </xdr:nvCxnSpPr>
        <xdr:spPr>
          <a:xfrm flipH="1" flipV="1">
            <a:off x="3317535" y="2283424"/>
            <a:ext cx="2959011" cy="827671"/>
          </a:xfrm>
          <a:prstGeom prst="line">
            <a:avLst/>
          </a:prstGeom>
          <a:ln>
            <a:solidFill>
              <a:srgbClr val="CC9900"/>
            </a:solidFill>
          </a:ln>
        </xdr:spPr>
        <xdr:style>
          <a:lnRef idx="1">
            <a:schemeClr val="accent1"/>
          </a:lnRef>
          <a:fillRef idx="0">
            <a:schemeClr val="accent1"/>
          </a:fillRef>
          <a:effectRef idx="0">
            <a:schemeClr val="accent1"/>
          </a:effectRef>
          <a:fontRef idx="minor">
            <a:schemeClr val="tx1"/>
          </a:fontRef>
        </xdr:style>
      </xdr:cxnSp>
      <xdr:cxnSp macro="">
        <xdr:nvCxnSpPr>
          <xdr:cNvPr id="396" name="直線コネクタ 395">
            <a:extLst>
              <a:ext uri="{FF2B5EF4-FFF2-40B4-BE49-F238E27FC236}">
                <a16:creationId xmlns:a16="http://schemas.microsoft.com/office/drawing/2014/main" id="{00000000-0008-0000-0000-00008C010000}"/>
              </a:ext>
            </a:extLst>
          </xdr:cNvPr>
          <xdr:cNvCxnSpPr/>
        </xdr:nvCxnSpPr>
        <xdr:spPr>
          <a:xfrm flipH="1" flipV="1">
            <a:off x="2717293" y="2221122"/>
            <a:ext cx="577653" cy="200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7" name="直線コネクタ 396">
            <a:extLst>
              <a:ext uri="{FF2B5EF4-FFF2-40B4-BE49-F238E27FC236}">
                <a16:creationId xmlns:a16="http://schemas.microsoft.com/office/drawing/2014/main" id="{00000000-0008-0000-0000-00008D010000}"/>
              </a:ext>
            </a:extLst>
          </xdr:cNvPr>
          <xdr:cNvCxnSpPr/>
        </xdr:nvCxnSpPr>
        <xdr:spPr>
          <a:xfrm rot="120000">
            <a:off x="3035080" y="2273950"/>
            <a:ext cx="0" cy="431415"/>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98" name="直線コネクタ 397">
            <a:extLst>
              <a:ext uri="{FF2B5EF4-FFF2-40B4-BE49-F238E27FC236}">
                <a16:creationId xmlns:a16="http://schemas.microsoft.com/office/drawing/2014/main" id="{00000000-0008-0000-0000-00008E010000}"/>
              </a:ext>
            </a:extLst>
          </xdr:cNvPr>
          <xdr:cNvCxnSpPr/>
        </xdr:nvCxnSpPr>
        <xdr:spPr>
          <a:xfrm rot="120000" flipV="1">
            <a:off x="3044497" y="2132350"/>
            <a:ext cx="0" cy="1438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978927" y="2014670"/>
            <a:ext cx="289009" cy="334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2β</a:t>
            </a:r>
            <a:endParaRPr kumimoji="1" lang="ja-JP" altLang="en-US" sz="1400"/>
          </a:p>
        </xdr:txBody>
      </xdr:sp>
      <xdr:cxnSp macro="">
        <xdr:nvCxnSpPr>
          <xdr:cNvPr id="400" name="直線コネクタ 399">
            <a:extLst>
              <a:ext uri="{FF2B5EF4-FFF2-40B4-BE49-F238E27FC236}">
                <a16:creationId xmlns:a16="http://schemas.microsoft.com/office/drawing/2014/main" id="{00000000-0008-0000-0000-000090010000}"/>
              </a:ext>
            </a:extLst>
          </xdr:cNvPr>
          <xdr:cNvCxnSpPr/>
        </xdr:nvCxnSpPr>
        <xdr:spPr>
          <a:xfrm>
            <a:off x="3829605" y="2162256"/>
            <a:ext cx="14025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1" name="直線コネクタ 400">
            <a:extLst>
              <a:ext uri="{FF2B5EF4-FFF2-40B4-BE49-F238E27FC236}">
                <a16:creationId xmlns:a16="http://schemas.microsoft.com/office/drawing/2014/main" id="{00000000-0008-0000-0000-000091010000}"/>
              </a:ext>
            </a:extLst>
          </xdr:cNvPr>
          <xdr:cNvCxnSpPr/>
        </xdr:nvCxnSpPr>
        <xdr:spPr>
          <a:xfrm>
            <a:off x="2830130" y="1111615"/>
            <a:ext cx="800596" cy="8604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2" name="円弧 401">
            <a:extLst>
              <a:ext uri="{FF2B5EF4-FFF2-40B4-BE49-F238E27FC236}">
                <a16:creationId xmlns:a16="http://schemas.microsoft.com/office/drawing/2014/main" id="{00000000-0008-0000-0000-000092010000}"/>
              </a:ext>
            </a:extLst>
          </xdr:cNvPr>
          <xdr:cNvSpPr/>
        </xdr:nvSpPr>
        <xdr:spPr>
          <a:xfrm>
            <a:off x="2590626" y="1025018"/>
            <a:ext cx="2445458" cy="2452660"/>
          </a:xfrm>
          <a:prstGeom prst="arc">
            <a:avLst>
              <a:gd name="adj1" fmla="val 10834208"/>
              <a:gd name="adj2" fmla="val 13776984"/>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3" name="円弧 402">
            <a:extLst>
              <a:ext uri="{FF2B5EF4-FFF2-40B4-BE49-F238E27FC236}">
                <a16:creationId xmlns:a16="http://schemas.microsoft.com/office/drawing/2014/main" id="{00000000-0008-0000-0000-000093010000}"/>
              </a:ext>
            </a:extLst>
          </xdr:cNvPr>
          <xdr:cNvSpPr/>
        </xdr:nvSpPr>
        <xdr:spPr>
          <a:xfrm>
            <a:off x="2315659" y="757947"/>
            <a:ext cx="2977842" cy="2986802"/>
          </a:xfrm>
          <a:prstGeom prst="arc">
            <a:avLst>
              <a:gd name="adj1" fmla="val 10814028"/>
              <a:gd name="adj2" fmla="val 11132919"/>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404" name="直線コネクタ 403">
            <a:extLst>
              <a:ext uri="{FF2B5EF4-FFF2-40B4-BE49-F238E27FC236}">
                <a16:creationId xmlns:a16="http://schemas.microsoft.com/office/drawing/2014/main" id="{00000000-0008-0000-0000-000094010000}"/>
              </a:ext>
            </a:extLst>
          </xdr:cNvPr>
          <xdr:cNvCxnSpPr/>
        </xdr:nvCxnSpPr>
        <xdr:spPr>
          <a:xfrm>
            <a:off x="6308880" y="2282328"/>
            <a:ext cx="0" cy="10951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a:extLst>
              <a:ext uri="{FF2B5EF4-FFF2-40B4-BE49-F238E27FC236}">
                <a16:creationId xmlns:a16="http://schemas.microsoft.com/office/drawing/2014/main" id="{00000000-0008-0000-0000-000095010000}"/>
              </a:ext>
            </a:extLst>
          </xdr:cNvPr>
          <xdr:cNvCxnSpPr/>
        </xdr:nvCxnSpPr>
        <xdr:spPr>
          <a:xfrm>
            <a:off x="3325028" y="2380076"/>
            <a:ext cx="0" cy="966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rot="2820000">
            <a:off x="4236631" y="1497329"/>
            <a:ext cx="294260" cy="3201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solidFill>
                  <a:srgbClr val="FF0000"/>
                </a:solidFill>
              </a:rPr>
              <a:t>δs</a:t>
            </a:r>
            <a:endParaRPr kumimoji="1" lang="ja-JP" altLang="en-US" sz="1400">
              <a:solidFill>
                <a:srgbClr val="FF0000"/>
              </a:solidFill>
            </a:endParaRPr>
          </a:p>
        </xdr:txBody>
      </xdr:sp>
      <xdr:cxnSp macro="">
        <xdr:nvCxnSpPr>
          <xdr:cNvPr id="407" name="直線コネクタ 406">
            <a:extLst>
              <a:ext uri="{FF2B5EF4-FFF2-40B4-BE49-F238E27FC236}">
                <a16:creationId xmlns:a16="http://schemas.microsoft.com/office/drawing/2014/main" id="{00000000-0008-0000-0000-000097010000}"/>
              </a:ext>
            </a:extLst>
          </xdr:cNvPr>
          <xdr:cNvCxnSpPr/>
        </xdr:nvCxnSpPr>
        <xdr:spPr>
          <a:xfrm flipH="1">
            <a:off x="3328442" y="3318939"/>
            <a:ext cx="2976877"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08" name="直線コネクタ 407">
            <a:extLst>
              <a:ext uri="{FF2B5EF4-FFF2-40B4-BE49-F238E27FC236}">
                <a16:creationId xmlns:a16="http://schemas.microsoft.com/office/drawing/2014/main" id="{00000000-0008-0000-0000-000098010000}"/>
              </a:ext>
            </a:extLst>
          </xdr:cNvPr>
          <xdr:cNvCxnSpPr/>
        </xdr:nvCxnSpPr>
        <xdr:spPr>
          <a:xfrm rot="120000" flipH="1">
            <a:off x="3801679" y="1359402"/>
            <a:ext cx="0" cy="17390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1" name="直線コネクタ 410">
            <a:extLst>
              <a:ext uri="{FF2B5EF4-FFF2-40B4-BE49-F238E27FC236}">
                <a16:creationId xmlns:a16="http://schemas.microsoft.com/office/drawing/2014/main" id="{00000000-0008-0000-0000-00009B010000}"/>
              </a:ext>
            </a:extLst>
          </xdr:cNvPr>
          <xdr:cNvCxnSpPr/>
        </xdr:nvCxnSpPr>
        <xdr:spPr>
          <a:xfrm rot="2820000">
            <a:off x="4054002" y="1607734"/>
            <a:ext cx="0" cy="6382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2" name="直線コネクタ 411">
            <a:extLst>
              <a:ext uri="{FF2B5EF4-FFF2-40B4-BE49-F238E27FC236}">
                <a16:creationId xmlns:a16="http://schemas.microsoft.com/office/drawing/2014/main" id="{00000000-0008-0000-0000-00009C010000}"/>
              </a:ext>
            </a:extLst>
          </xdr:cNvPr>
          <xdr:cNvCxnSpPr/>
        </xdr:nvCxnSpPr>
        <xdr:spPr>
          <a:xfrm rot="2820000">
            <a:off x="4148938" y="1693695"/>
            <a:ext cx="0" cy="62744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3" name="直線コネクタ 412">
            <a:extLst>
              <a:ext uri="{FF2B5EF4-FFF2-40B4-BE49-F238E27FC236}">
                <a16:creationId xmlns:a16="http://schemas.microsoft.com/office/drawing/2014/main" id="{00000000-0008-0000-0000-00009D010000}"/>
              </a:ext>
            </a:extLst>
          </xdr:cNvPr>
          <xdr:cNvCxnSpPr/>
        </xdr:nvCxnSpPr>
        <xdr:spPr>
          <a:xfrm rot="2820000" flipH="1" flipV="1">
            <a:off x="4245099" y="1770533"/>
            <a:ext cx="125829"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3418253" y="2967756"/>
            <a:ext cx="302712" cy="313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fs</a:t>
            </a:r>
            <a:endParaRPr kumimoji="1" lang="ja-JP" altLang="en-US" sz="1400"/>
          </a:p>
        </xdr:txBody>
      </xdr:sp>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4580265" y="3045959"/>
            <a:ext cx="292739" cy="320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a:t>
            </a:r>
            <a:endParaRPr kumimoji="1" lang="ja-JP" altLang="en-US" sz="1400"/>
          </a:p>
        </xdr:txBody>
      </xdr:sp>
      <xdr:sp macro="" textlink="">
        <xdr:nvSpPr>
          <xdr:cNvPr id="268" name="テキスト ボックス 267">
            <a:extLst>
              <a:ext uri="{FF2B5EF4-FFF2-40B4-BE49-F238E27FC236}">
                <a16:creationId xmlns:a16="http://schemas.microsoft.com/office/drawing/2014/main" id="{C342D0CE-5448-66A0-F468-19616413F573}"/>
              </a:ext>
            </a:extLst>
          </xdr:cNvPr>
          <xdr:cNvSpPr txBox="1"/>
        </xdr:nvSpPr>
        <xdr:spPr>
          <a:xfrm rot="120000">
            <a:off x="4369588" y="2822213"/>
            <a:ext cx="991893" cy="320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(fl-fs)/cos2β</a:t>
            </a:r>
          </a:p>
        </xdr:txBody>
      </xdr:sp>
      <xdr:sp macro="" textlink="">
        <xdr:nvSpPr>
          <xdr:cNvPr id="278" name="テキスト ボックス 277">
            <a:extLst>
              <a:ext uri="{FF2B5EF4-FFF2-40B4-BE49-F238E27FC236}">
                <a16:creationId xmlns:a16="http://schemas.microsoft.com/office/drawing/2014/main" id="{108E012E-DFA3-36A2-B984-22DACAE9CC52}"/>
              </a:ext>
            </a:extLst>
          </xdr:cNvPr>
          <xdr:cNvSpPr txBox="1"/>
        </xdr:nvSpPr>
        <xdr:spPr>
          <a:xfrm rot="2820000">
            <a:off x="3819468" y="1630555"/>
            <a:ext cx="294260" cy="3201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ds</a:t>
            </a:r>
            <a:endParaRPr kumimoji="1" lang="ja-JP" altLang="en-US" sz="1400"/>
          </a:p>
        </xdr:txBody>
      </xdr:sp>
      <xdr:sp macro="" textlink="">
        <xdr:nvSpPr>
          <xdr:cNvPr id="279" name="テキスト ボックス 278">
            <a:extLst>
              <a:ext uri="{FF2B5EF4-FFF2-40B4-BE49-F238E27FC236}">
                <a16:creationId xmlns:a16="http://schemas.microsoft.com/office/drawing/2014/main" id="{EB787119-4FF7-C2E8-D219-FC0DAB8BC038}"/>
              </a:ext>
            </a:extLst>
          </xdr:cNvPr>
          <xdr:cNvSpPr txBox="1"/>
        </xdr:nvSpPr>
        <xdr:spPr>
          <a:xfrm>
            <a:off x="4246677" y="1169096"/>
            <a:ext cx="982522" cy="3191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rgbClr val="0000FF"/>
                </a:solidFill>
              </a:rPr>
              <a:t>斜鏡中心</a:t>
            </a:r>
          </a:p>
        </xdr:txBody>
      </xdr:sp>
      <xdr:sp macro="" textlink="">
        <xdr:nvSpPr>
          <xdr:cNvPr id="289" name="テキスト ボックス 288">
            <a:extLst>
              <a:ext uri="{FF2B5EF4-FFF2-40B4-BE49-F238E27FC236}">
                <a16:creationId xmlns:a16="http://schemas.microsoft.com/office/drawing/2014/main" id="{F88F90F6-A41D-AD11-E4FF-8DC268DBDC71}"/>
              </a:ext>
            </a:extLst>
          </xdr:cNvPr>
          <xdr:cNvSpPr txBox="1"/>
        </xdr:nvSpPr>
        <xdr:spPr>
          <a:xfrm>
            <a:off x="3635839" y="833339"/>
            <a:ext cx="2601122" cy="3191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rgbClr val="FF0000"/>
                </a:solidFill>
              </a:rPr>
              <a:t>光軸</a:t>
            </a:r>
            <a:r>
              <a:rPr kumimoji="1" lang="ja-JP" altLang="en-US" sz="1000">
                <a:solidFill>
                  <a:srgbClr val="FF0000"/>
                </a:solidFill>
              </a:rPr>
              <a:t>（ドローチューブ中心軸）</a:t>
            </a:r>
          </a:p>
        </xdr:txBody>
      </xdr:sp>
      <xdr:cxnSp macro="">
        <xdr:nvCxnSpPr>
          <xdr:cNvPr id="282" name="直線コネクタ 281">
            <a:extLst>
              <a:ext uri="{FF2B5EF4-FFF2-40B4-BE49-F238E27FC236}">
                <a16:creationId xmlns:a16="http://schemas.microsoft.com/office/drawing/2014/main" id="{00000000-0008-0000-0000-00001A010000}"/>
              </a:ext>
            </a:extLst>
          </xdr:cNvPr>
          <xdr:cNvCxnSpPr/>
        </xdr:nvCxnSpPr>
        <xdr:spPr>
          <a:xfrm rot="120000">
            <a:off x="3351634" y="2105739"/>
            <a:ext cx="2946549"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421" name="直線コネクタ 420">
            <a:extLst>
              <a:ext uri="{FF2B5EF4-FFF2-40B4-BE49-F238E27FC236}">
                <a16:creationId xmlns:a16="http://schemas.microsoft.com/office/drawing/2014/main" id="{00000000-0008-0000-0000-0000A5010000}"/>
              </a:ext>
            </a:extLst>
          </xdr:cNvPr>
          <xdr:cNvCxnSpPr/>
        </xdr:nvCxnSpPr>
        <xdr:spPr>
          <a:xfrm rot="120000">
            <a:off x="3656450" y="2035945"/>
            <a:ext cx="2658616"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433" name="円弧 432">
            <a:extLst>
              <a:ext uri="{FF2B5EF4-FFF2-40B4-BE49-F238E27FC236}">
                <a16:creationId xmlns:a16="http://schemas.microsoft.com/office/drawing/2014/main" id="{00000000-0008-0000-0000-0000B1010000}"/>
              </a:ext>
            </a:extLst>
          </xdr:cNvPr>
          <xdr:cNvSpPr/>
        </xdr:nvSpPr>
        <xdr:spPr>
          <a:xfrm>
            <a:off x="3217956" y="1555834"/>
            <a:ext cx="1199075" cy="1204243"/>
          </a:xfrm>
          <a:prstGeom prst="arc">
            <a:avLst>
              <a:gd name="adj1" fmla="val 13587402"/>
              <a:gd name="adj2" fmla="val 16132773"/>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34" name="円弧 433">
            <a:extLst>
              <a:ext uri="{FF2B5EF4-FFF2-40B4-BE49-F238E27FC236}">
                <a16:creationId xmlns:a16="http://schemas.microsoft.com/office/drawing/2014/main" id="{00000000-0008-0000-0000-0000B2010000}"/>
              </a:ext>
            </a:extLst>
          </xdr:cNvPr>
          <xdr:cNvSpPr/>
        </xdr:nvSpPr>
        <xdr:spPr>
          <a:xfrm>
            <a:off x="3059257" y="1400426"/>
            <a:ext cx="1510459" cy="1516564"/>
          </a:xfrm>
          <a:prstGeom prst="arc">
            <a:avLst>
              <a:gd name="adj1" fmla="val 13587402"/>
              <a:gd name="adj2" fmla="val 16267367"/>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rot="20507983">
            <a:off x="3362860" y="1392905"/>
            <a:ext cx="525256" cy="2757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45-β</a:t>
            </a:r>
          </a:p>
        </xdr:txBody>
      </xdr:sp>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rot="20168027">
            <a:off x="3214695" y="1207420"/>
            <a:ext cx="523064" cy="278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45+β</a:t>
            </a:r>
          </a:p>
        </xdr:txBody>
      </xdr:sp>
      <xdr:cxnSp macro="">
        <xdr:nvCxnSpPr>
          <xdr:cNvPr id="422" name="直線コネクタ 421">
            <a:extLst>
              <a:ext uri="{FF2B5EF4-FFF2-40B4-BE49-F238E27FC236}">
                <a16:creationId xmlns:a16="http://schemas.microsoft.com/office/drawing/2014/main" id="{00000000-0008-0000-0000-0000A6010000}"/>
              </a:ext>
            </a:extLst>
          </xdr:cNvPr>
          <xdr:cNvCxnSpPr/>
        </xdr:nvCxnSpPr>
        <xdr:spPr>
          <a:xfrm rot="120000">
            <a:off x="3337685" y="2333660"/>
            <a:ext cx="2954211"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428" name="直線コネクタ 427">
            <a:extLst>
              <a:ext uri="{FF2B5EF4-FFF2-40B4-BE49-F238E27FC236}">
                <a16:creationId xmlns:a16="http://schemas.microsoft.com/office/drawing/2014/main" id="{00000000-0008-0000-0000-0000AC010000}"/>
              </a:ext>
            </a:extLst>
          </xdr:cNvPr>
          <xdr:cNvCxnSpPr/>
        </xdr:nvCxnSpPr>
        <xdr:spPr>
          <a:xfrm rot="120000">
            <a:off x="4148230" y="2538698"/>
            <a:ext cx="2137042"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263" name="直線コネクタ 262">
            <a:extLst>
              <a:ext uri="{FF2B5EF4-FFF2-40B4-BE49-F238E27FC236}">
                <a16:creationId xmlns:a16="http://schemas.microsoft.com/office/drawing/2014/main" id="{7EF9645F-931C-4FE9-83A0-C9220A8AC473}"/>
              </a:ext>
            </a:extLst>
          </xdr:cNvPr>
          <xdr:cNvCxnSpPr/>
        </xdr:nvCxnSpPr>
        <xdr:spPr>
          <a:xfrm rot="120000">
            <a:off x="3770943" y="3113606"/>
            <a:ext cx="2502928"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271" name="直線コネクタ 270">
            <a:extLst>
              <a:ext uri="{FF2B5EF4-FFF2-40B4-BE49-F238E27FC236}">
                <a16:creationId xmlns:a16="http://schemas.microsoft.com/office/drawing/2014/main" id="{49A8CD92-3560-D4CE-97C9-10C882061D5D}"/>
              </a:ext>
            </a:extLst>
          </xdr:cNvPr>
          <xdr:cNvCxnSpPr/>
        </xdr:nvCxnSpPr>
        <xdr:spPr>
          <a:xfrm rot="8220000">
            <a:off x="3632292" y="1883822"/>
            <a:ext cx="27149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3" name="直線コネクタ 272">
            <a:extLst>
              <a:ext uri="{FF2B5EF4-FFF2-40B4-BE49-F238E27FC236}">
                <a16:creationId xmlns:a16="http://schemas.microsoft.com/office/drawing/2014/main" id="{C2A53F98-697B-05D9-FB9A-E9EFAA8CD63E}"/>
              </a:ext>
            </a:extLst>
          </xdr:cNvPr>
          <xdr:cNvCxnSpPr/>
        </xdr:nvCxnSpPr>
        <xdr:spPr>
          <a:xfrm rot="8220000">
            <a:off x="4110077" y="2400605"/>
            <a:ext cx="27149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7" name="直線コネクタ 276">
            <a:extLst>
              <a:ext uri="{FF2B5EF4-FFF2-40B4-BE49-F238E27FC236}">
                <a16:creationId xmlns:a16="http://schemas.microsoft.com/office/drawing/2014/main" id="{475B8BA0-07B1-41AF-BC02-0C9911070A3E}"/>
              </a:ext>
            </a:extLst>
          </xdr:cNvPr>
          <xdr:cNvCxnSpPr/>
        </xdr:nvCxnSpPr>
        <xdr:spPr>
          <a:xfrm rot="2820000">
            <a:off x="3723679" y="2071413"/>
            <a:ext cx="709760"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292" name="フリーフォーム: 図形 291">
            <a:extLst>
              <a:ext uri="{FF2B5EF4-FFF2-40B4-BE49-F238E27FC236}">
                <a16:creationId xmlns:a16="http://schemas.microsoft.com/office/drawing/2014/main" id="{1B3611B6-719C-A47D-F691-82E7C7CB6211}"/>
              </a:ext>
            </a:extLst>
          </xdr:cNvPr>
          <xdr:cNvSpPr/>
        </xdr:nvSpPr>
        <xdr:spPr>
          <a:xfrm>
            <a:off x="3897765" y="1457326"/>
            <a:ext cx="1164159" cy="764381"/>
          </a:xfrm>
          <a:custGeom>
            <a:avLst/>
            <a:gdLst>
              <a:gd name="connsiteX0" fmla="*/ 0 w 1166812"/>
              <a:gd name="connsiteY0" fmla="*/ 764381 h 764381"/>
              <a:gd name="connsiteX1" fmla="*/ 385762 w 1166812"/>
              <a:gd name="connsiteY1" fmla="*/ 0 h 764381"/>
              <a:gd name="connsiteX2" fmla="*/ 1166812 w 1166812"/>
              <a:gd name="connsiteY2" fmla="*/ 0 h 764381"/>
            </a:gdLst>
            <a:ahLst/>
            <a:cxnLst>
              <a:cxn ang="0">
                <a:pos x="connsiteX0" y="connsiteY0"/>
              </a:cxn>
              <a:cxn ang="0">
                <a:pos x="connsiteX1" y="connsiteY1"/>
              </a:cxn>
              <a:cxn ang="0">
                <a:pos x="connsiteX2" y="connsiteY2"/>
              </a:cxn>
            </a:cxnLst>
            <a:rect l="l" t="t" r="r" b="b"/>
            <a:pathLst>
              <a:path w="1166812" h="764381">
                <a:moveTo>
                  <a:pt x="0" y="764381"/>
                </a:moveTo>
                <a:lnTo>
                  <a:pt x="385762" y="0"/>
                </a:lnTo>
                <a:lnTo>
                  <a:pt x="1166812" y="0"/>
                </a:lnTo>
              </a:path>
            </a:pathLst>
          </a:custGeom>
          <a:noFill/>
          <a:ln w="63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64" name="直線コネクタ 563">
            <a:extLst>
              <a:ext uri="{FF2B5EF4-FFF2-40B4-BE49-F238E27FC236}">
                <a16:creationId xmlns:a16="http://schemas.microsoft.com/office/drawing/2014/main" id="{887683B6-16A1-8F76-79CA-B1990C01D898}"/>
              </a:ext>
            </a:extLst>
          </xdr:cNvPr>
          <xdr:cNvCxnSpPr/>
        </xdr:nvCxnSpPr>
        <xdr:spPr>
          <a:xfrm>
            <a:off x="4100984" y="1681457"/>
            <a:ext cx="700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7" name="直線コネクタ 566">
            <a:extLst>
              <a:ext uri="{FF2B5EF4-FFF2-40B4-BE49-F238E27FC236}">
                <a16:creationId xmlns:a16="http://schemas.microsoft.com/office/drawing/2014/main" id="{4D9E2B59-A29D-EEB4-11A1-547656D89EB6}"/>
              </a:ext>
            </a:extLst>
          </xdr:cNvPr>
          <xdr:cNvCxnSpPr/>
        </xdr:nvCxnSpPr>
        <xdr:spPr>
          <a:xfrm>
            <a:off x="4732193" y="1675534"/>
            <a:ext cx="0" cy="487584"/>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568" name="テキスト ボックス 567">
            <a:extLst>
              <a:ext uri="{FF2B5EF4-FFF2-40B4-BE49-F238E27FC236}">
                <a16:creationId xmlns:a16="http://schemas.microsoft.com/office/drawing/2014/main" id="{332BDED2-0995-B21D-08EA-4C76EB602280}"/>
              </a:ext>
            </a:extLst>
          </xdr:cNvPr>
          <xdr:cNvSpPr txBox="1"/>
        </xdr:nvSpPr>
        <xdr:spPr>
          <a:xfrm>
            <a:off x="4823113" y="1675535"/>
            <a:ext cx="1468154" cy="318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fs'=fl-(fl-fs)/cos2β</a:t>
            </a:r>
            <a:endParaRPr kumimoji="1" lang="ja-JP" altLang="en-US" sz="1400"/>
          </a:p>
        </xdr:txBody>
      </xdr:sp>
      <xdr:sp macro="" textlink="">
        <xdr:nvSpPr>
          <xdr:cNvPr id="569" name="フリーフォーム: 図形 568">
            <a:extLst>
              <a:ext uri="{FF2B5EF4-FFF2-40B4-BE49-F238E27FC236}">
                <a16:creationId xmlns:a16="http://schemas.microsoft.com/office/drawing/2014/main" id="{D87933E5-E5C2-B180-F229-7E09950FC737}"/>
              </a:ext>
            </a:extLst>
          </xdr:cNvPr>
          <xdr:cNvSpPr/>
        </xdr:nvSpPr>
        <xdr:spPr>
          <a:xfrm>
            <a:off x="4732193" y="1922318"/>
            <a:ext cx="1444136" cy="85249"/>
          </a:xfrm>
          <a:custGeom>
            <a:avLst/>
            <a:gdLst>
              <a:gd name="connsiteX0" fmla="*/ 1194954 w 1194954"/>
              <a:gd name="connsiteY0" fmla="*/ 0 h 56284"/>
              <a:gd name="connsiteX1" fmla="*/ 177511 w 1194954"/>
              <a:gd name="connsiteY1" fmla="*/ 0 h 56284"/>
              <a:gd name="connsiteX2" fmla="*/ 0 w 1194954"/>
              <a:gd name="connsiteY2" fmla="*/ 56284 h 56284"/>
            </a:gdLst>
            <a:ahLst/>
            <a:cxnLst>
              <a:cxn ang="0">
                <a:pos x="connsiteX0" y="connsiteY0"/>
              </a:cxn>
              <a:cxn ang="0">
                <a:pos x="connsiteX1" y="connsiteY1"/>
              </a:cxn>
              <a:cxn ang="0">
                <a:pos x="connsiteX2" y="connsiteY2"/>
              </a:cxn>
            </a:cxnLst>
            <a:rect l="l" t="t" r="r" b="b"/>
            <a:pathLst>
              <a:path w="1194954" h="56284">
                <a:moveTo>
                  <a:pt x="1194954" y="0"/>
                </a:moveTo>
                <a:lnTo>
                  <a:pt x="177511" y="0"/>
                </a:lnTo>
                <a:lnTo>
                  <a:pt x="0" y="56284"/>
                </a:lnTo>
              </a:path>
            </a:pathLst>
          </a:cu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10715</xdr:colOff>
      <xdr:row>0</xdr:row>
      <xdr:rowOff>0</xdr:rowOff>
    </xdr:from>
    <xdr:to>
      <xdr:col>23</xdr:col>
      <xdr:colOff>344024</xdr:colOff>
      <xdr:row>14</xdr:row>
      <xdr:rowOff>21803</xdr:rowOff>
    </xdr:to>
    <xdr:grpSp>
      <xdr:nvGrpSpPr>
        <xdr:cNvPr id="573" name="グループ化 572">
          <a:extLst>
            <a:ext uri="{FF2B5EF4-FFF2-40B4-BE49-F238E27FC236}">
              <a16:creationId xmlns:a16="http://schemas.microsoft.com/office/drawing/2014/main" id="{B5B6ECA4-C6B7-43C9-3F4F-AF1F7A292569}"/>
            </a:ext>
          </a:extLst>
        </xdr:cNvPr>
        <xdr:cNvGrpSpPr/>
      </xdr:nvGrpSpPr>
      <xdr:grpSpPr>
        <a:xfrm>
          <a:off x="11145440" y="0"/>
          <a:ext cx="5133909" cy="3355553"/>
          <a:chOff x="11107340" y="294661"/>
          <a:chExt cx="5132786" cy="3355689"/>
        </a:xfrm>
      </xdr:grpSpPr>
      <xdr:cxnSp macro="">
        <xdr:nvCxnSpPr>
          <xdr:cNvPr id="298" name="直線コネクタ 297">
            <a:extLst>
              <a:ext uri="{FF2B5EF4-FFF2-40B4-BE49-F238E27FC236}">
                <a16:creationId xmlns:a16="http://schemas.microsoft.com/office/drawing/2014/main" id="{AD9629A4-DEC8-5ED1-D1A5-E673BD8B9912}"/>
              </a:ext>
            </a:extLst>
          </xdr:cNvPr>
          <xdr:cNvCxnSpPr/>
        </xdr:nvCxnSpPr>
        <xdr:spPr>
          <a:xfrm>
            <a:off x="14688566" y="294661"/>
            <a:ext cx="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2" name="直線コネクタ 301">
            <a:extLst>
              <a:ext uri="{FF2B5EF4-FFF2-40B4-BE49-F238E27FC236}">
                <a16:creationId xmlns:a16="http://schemas.microsoft.com/office/drawing/2014/main" id="{49065E15-4E8D-3009-BFA6-5857CF3FBB03}"/>
              </a:ext>
            </a:extLst>
          </xdr:cNvPr>
          <xdr:cNvCxnSpPr/>
        </xdr:nvCxnSpPr>
        <xdr:spPr>
          <a:xfrm flipH="1">
            <a:off x="12132459" y="1857937"/>
            <a:ext cx="4021091"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312" name="直線コネクタ 311">
            <a:extLst>
              <a:ext uri="{FF2B5EF4-FFF2-40B4-BE49-F238E27FC236}">
                <a16:creationId xmlns:a16="http://schemas.microsoft.com/office/drawing/2014/main" id="{73089AD2-5690-03E8-5073-C71B4FA1D39B}"/>
              </a:ext>
            </a:extLst>
          </xdr:cNvPr>
          <xdr:cNvCxnSpPr/>
        </xdr:nvCxnSpPr>
        <xdr:spPr>
          <a:xfrm>
            <a:off x="12937198" y="738188"/>
            <a:ext cx="0" cy="1586407"/>
          </a:xfrm>
          <a:prstGeom prst="line">
            <a:avLst/>
          </a:prstGeom>
          <a:ln>
            <a:solidFill>
              <a:srgbClr val="FF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314" name="直線コネクタ 313">
            <a:extLst>
              <a:ext uri="{FF2B5EF4-FFF2-40B4-BE49-F238E27FC236}">
                <a16:creationId xmlns:a16="http://schemas.microsoft.com/office/drawing/2014/main" id="{01832FFF-22D7-822F-C527-198E2336CBEB}"/>
              </a:ext>
            </a:extLst>
          </xdr:cNvPr>
          <xdr:cNvCxnSpPr/>
        </xdr:nvCxnSpPr>
        <xdr:spPr>
          <a:xfrm rot="120000">
            <a:off x="12450698" y="1402506"/>
            <a:ext cx="0" cy="910444"/>
          </a:xfrm>
          <a:prstGeom prst="lin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cxnSp>
      <xdr:cxnSp macro="">
        <xdr:nvCxnSpPr>
          <xdr:cNvPr id="315" name="直線コネクタ 314">
            <a:extLst>
              <a:ext uri="{FF2B5EF4-FFF2-40B4-BE49-F238E27FC236}">
                <a16:creationId xmlns:a16="http://schemas.microsoft.com/office/drawing/2014/main" id="{B64B610E-D7AD-7013-6596-5E1DF7B68657}"/>
              </a:ext>
            </a:extLst>
          </xdr:cNvPr>
          <xdr:cNvCxnSpPr/>
        </xdr:nvCxnSpPr>
        <xdr:spPr>
          <a:xfrm rot="120000">
            <a:off x="15479780" y="1014746"/>
            <a:ext cx="72260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8" name="直線コネクタ 317">
            <a:extLst>
              <a:ext uri="{FF2B5EF4-FFF2-40B4-BE49-F238E27FC236}">
                <a16:creationId xmlns:a16="http://schemas.microsoft.com/office/drawing/2014/main" id="{5A2A60F6-30D6-A04C-B83F-E946779D98EE}"/>
              </a:ext>
            </a:extLst>
          </xdr:cNvPr>
          <xdr:cNvCxnSpPr/>
        </xdr:nvCxnSpPr>
        <xdr:spPr>
          <a:xfrm rot="120000">
            <a:off x="15394177" y="2726572"/>
            <a:ext cx="72260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1" name="直線コネクタ 320">
            <a:extLst>
              <a:ext uri="{FF2B5EF4-FFF2-40B4-BE49-F238E27FC236}">
                <a16:creationId xmlns:a16="http://schemas.microsoft.com/office/drawing/2014/main" id="{CAFF6263-0873-37BB-A048-C8313E8437FD}"/>
              </a:ext>
            </a:extLst>
          </xdr:cNvPr>
          <xdr:cNvCxnSpPr/>
        </xdr:nvCxnSpPr>
        <xdr:spPr>
          <a:xfrm rot="120000">
            <a:off x="16105657" y="1021285"/>
            <a:ext cx="0" cy="1721272"/>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326" name="直線コネクタ 325">
            <a:extLst>
              <a:ext uri="{FF2B5EF4-FFF2-40B4-BE49-F238E27FC236}">
                <a16:creationId xmlns:a16="http://schemas.microsoft.com/office/drawing/2014/main" id="{6AA727C2-2EDA-01DA-8FEB-ED43805BDD48}"/>
              </a:ext>
            </a:extLst>
          </xdr:cNvPr>
          <xdr:cNvCxnSpPr/>
        </xdr:nvCxnSpPr>
        <xdr:spPr>
          <a:xfrm rot="120000">
            <a:off x="12418214" y="2323795"/>
            <a:ext cx="0" cy="7909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9" name="直線コネクタ 328">
            <a:extLst>
              <a:ext uri="{FF2B5EF4-FFF2-40B4-BE49-F238E27FC236}">
                <a16:creationId xmlns:a16="http://schemas.microsoft.com/office/drawing/2014/main" id="{B677FF62-3CA9-70A2-7BC3-C213746E034C}"/>
              </a:ext>
            </a:extLst>
          </xdr:cNvPr>
          <xdr:cNvCxnSpPr/>
        </xdr:nvCxnSpPr>
        <xdr:spPr>
          <a:xfrm rot="120000">
            <a:off x="15402634" y="2733660"/>
            <a:ext cx="0" cy="4934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3" name="直線コネクタ 362">
            <a:extLst>
              <a:ext uri="{FF2B5EF4-FFF2-40B4-BE49-F238E27FC236}">
                <a16:creationId xmlns:a16="http://schemas.microsoft.com/office/drawing/2014/main" id="{6FF9E28D-8FBA-773F-D749-577F9809FD6A}"/>
              </a:ext>
            </a:extLst>
          </xdr:cNvPr>
          <xdr:cNvCxnSpPr/>
        </xdr:nvCxnSpPr>
        <xdr:spPr>
          <a:xfrm rot="120000">
            <a:off x="12405594" y="3140849"/>
            <a:ext cx="2987896"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48" name="直線コネクタ 447">
            <a:extLst>
              <a:ext uri="{FF2B5EF4-FFF2-40B4-BE49-F238E27FC236}">
                <a16:creationId xmlns:a16="http://schemas.microsoft.com/office/drawing/2014/main" id="{7757E982-870A-9CD7-4654-22E0EC5B3EE6}"/>
              </a:ext>
            </a:extLst>
          </xdr:cNvPr>
          <xdr:cNvCxnSpPr/>
        </xdr:nvCxnSpPr>
        <xdr:spPr>
          <a:xfrm>
            <a:off x="12936957" y="2350956"/>
            <a:ext cx="0" cy="5163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1" name="直線コネクタ 450">
            <a:extLst>
              <a:ext uri="{FF2B5EF4-FFF2-40B4-BE49-F238E27FC236}">
                <a16:creationId xmlns:a16="http://schemas.microsoft.com/office/drawing/2014/main" id="{23FA06DA-E023-4705-D8D3-9920044F6D5E}"/>
              </a:ext>
            </a:extLst>
          </xdr:cNvPr>
          <xdr:cNvCxnSpPr/>
        </xdr:nvCxnSpPr>
        <xdr:spPr>
          <a:xfrm flipH="1">
            <a:off x="12456659" y="2847560"/>
            <a:ext cx="482383"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53" name="直線コネクタ 452">
            <a:extLst>
              <a:ext uri="{FF2B5EF4-FFF2-40B4-BE49-F238E27FC236}">
                <a16:creationId xmlns:a16="http://schemas.microsoft.com/office/drawing/2014/main" id="{71FC7CCD-5951-34F6-A37E-B58164062240}"/>
              </a:ext>
            </a:extLst>
          </xdr:cNvPr>
          <xdr:cNvCxnSpPr/>
        </xdr:nvCxnSpPr>
        <xdr:spPr>
          <a:xfrm rot="5400000">
            <a:off x="12936107" y="1022261"/>
            <a:ext cx="0" cy="531970"/>
          </a:xfrm>
          <a:prstGeom prst="lin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cxnSp>
      <xdr:sp macro="" textlink="">
        <xdr:nvSpPr>
          <xdr:cNvPr id="455" name="テキスト ボックス 454">
            <a:extLst>
              <a:ext uri="{FF2B5EF4-FFF2-40B4-BE49-F238E27FC236}">
                <a16:creationId xmlns:a16="http://schemas.microsoft.com/office/drawing/2014/main" id="{1AF04CD9-F011-5D52-81E9-FCA5A3AC76CA}"/>
              </a:ext>
            </a:extLst>
          </xdr:cNvPr>
          <xdr:cNvSpPr txBox="1"/>
        </xdr:nvSpPr>
        <xdr:spPr>
          <a:xfrm rot="120000">
            <a:off x="13733331" y="2886839"/>
            <a:ext cx="293288" cy="320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a:t>
            </a:r>
            <a:endParaRPr kumimoji="1" lang="ja-JP" altLang="en-US" sz="1400"/>
          </a:p>
        </xdr:txBody>
      </xdr:sp>
      <xdr:sp macro="" textlink="">
        <xdr:nvSpPr>
          <xdr:cNvPr id="463" name="テキスト ボックス 462">
            <a:extLst>
              <a:ext uri="{FF2B5EF4-FFF2-40B4-BE49-F238E27FC236}">
                <a16:creationId xmlns:a16="http://schemas.microsoft.com/office/drawing/2014/main" id="{E6AAAB44-4EDC-32FA-6814-E51829B7303C}"/>
              </a:ext>
            </a:extLst>
          </xdr:cNvPr>
          <xdr:cNvSpPr txBox="1"/>
        </xdr:nvSpPr>
        <xdr:spPr>
          <a:xfrm rot="120000">
            <a:off x="15884762" y="1876266"/>
            <a:ext cx="287062" cy="293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D</a:t>
            </a:r>
            <a:endParaRPr kumimoji="1" lang="ja-JP" altLang="en-US" sz="1100"/>
          </a:p>
        </xdr:txBody>
      </xdr:sp>
      <xdr:cxnSp macro="">
        <xdr:nvCxnSpPr>
          <xdr:cNvPr id="464" name="直線コネクタ 463">
            <a:extLst>
              <a:ext uri="{FF2B5EF4-FFF2-40B4-BE49-F238E27FC236}">
                <a16:creationId xmlns:a16="http://schemas.microsoft.com/office/drawing/2014/main" id="{1808ABAB-B95B-3557-EBC5-CA875951DB15}"/>
              </a:ext>
            </a:extLst>
          </xdr:cNvPr>
          <xdr:cNvCxnSpPr/>
        </xdr:nvCxnSpPr>
        <xdr:spPr>
          <a:xfrm rot="120000">
            <a:off x="12141847" y="1661073"/>
            <a:ext cx="2879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5" name="直線コネクタ 464">
            <a:extLst>
              <a:ext uri="{FF2B5EF4-FFF2-40B4-BE49-F238E27FC236}">
                <a16:creationId xmlns:a16="http://schemas.microsoft.com/office/drawing/2014/main" id="{1D1137C1-4095-EA60-1746-DB56D23CDC46}"/>
              </a:ext>
            </a:extLst>
          </xdr:cNvPr>
          <xdr:cNvCxnSpPr/>
        </xdr:nvCxnSpPr>
        <xdr:spPr>
          <a:xfrm>
            <a:off x="11381961" y="1719285"/>
            <a:ext cx="962575" cy="335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6" name="直線コネクタ 465">
            <a:extLst>
              <a:ext uri="{FF2B5EF4-FFF2-40B4-BE49-F238E27FC236}">
                <a16:creationId xmlns:a16="http://schemas.microsoft.com/office/drawing/2014/main" id="{AB4DD78C-988F-F20A-CEF0-76DEC661BE2F}"/>
              </a:ext>
            </a:extLst>
          </xdr:cNvPr>
          <xdr:cNvCxnSpPr/>
        </xdr:nvCxnSpPr>
        <xdr:spPr>
          <a:xfrm rot="120000">
            <a:off x="12098961" y="1889087"/>
            <a:ext cx="3239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7" name="直線コネクタ 466">
            <a:extLst>
              <a:ext uri="{FF2B5EF4-FFF2-40B4-BE49-F238E27FC236}">
                <a16:creationId xmlns:a16="http://schemas.microsoft.com/office/drawing/2014/main" id="{A930048B-4877-9D08-F89E-EF60647B7CCB}"/>
              </a:ext>
            </a:extLst>
          </xdr:cNvPr>
          <xdr:cNvCxnSpPr/>
        </xdr:nvCxnSpPr>
        <xdr:spPr>
          <a:xfrm rot="120000" flipV="1">
            <a:off x="12181091" y="1655826"/>
            <a:ext cx="0" cy="89878"/>
          </a:xfrm>
          <a:prstGeom prst="line">
            <a:avLst/>
          </a:prstGeom>
          <a:ln>
            <a:solidFill>
              <a:schemeClr val="tx1"/>
            </a:solidFill>
            <a:headEnd type="oval" w="sm" len="sm"/>
            <a:tailEnd type="none"/>
          </a:ln>
        </xdr:spPr>
        <xdr:style>
          <a:lnRef idx="1">
            <a:schemeClr val="accent1"/>
          </a:lnRef>
          <a:fillRef idx="0">
            <a:schemeClr val="accent1"/>
          </a:fillRef>
          <a:effectRef idx="0">
            <a:schemeClr val="accent1"/>
          </a:effectRef>
          <a:fontRef idx="minor">
            <a:schemeClr val="tx1"/>
          </a:fontRef>
        </xdr:style>
      </xdr:cxnSp>
      <xdr:cxnSp macro="">
        <xdr:nvCxnSpPr>
          <xdr:cNvPr id="468" name="直線コネクタ 467">
            <a:extLst>
              <a:ext uri="{FF2B5EF4-FFF2-40B4-BE49-F238E27FC236}">
                <a16:creationId xmlns:a16="http://schemas.microsoft.com/office/drawing/2014/main" id="{5FF27C39-C673-615E-C042-88F7DE419D2E}"/>
              </a:ext>
            </a:extLst>
          </xdr:cNvPr>
          <xdr:cNvCxnSpPr/>
        </xdr:nvCxnSpPr>
        <xdr:spPr>
          <a:xfrm rot="120000" flipV="1">
            <a:off x="12190302" y="1298772"/>
            <a:ext cx="0" cy="359513"/>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469" name="テキスト ボックス 468">
            <a:extLst>
              <a:ext uri="{FF2B5EF4-FFF2-40B4-BE49-F238E27FC236}">
                <a16:creationId xmlns:a16="http://schemas.microsoft.com/office/drawing/2014/main" id="{E93184D6-A520-A0A8-C84E-CD139188DBB7}"/>
              </a:ext>
            </a:extLst>
          </xdr:cNvPr>
          <xdr:cNvSpPr txBox="1"/>
        </xdr:nvSpPr>
        <xdr:spPr>
          <a:xfrm rot="120000">
            <a:off x="11986423" y="1315157"/>
            <a:ext cx="242965" cy="273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P</a:t>
            </a:r>
            <a:endParaRPr kumimoji="1" lang="ja-JP" altLang="en-US" sz="1400"/>
          </a:p>
        </xdr:txBody>
      </xdr:sp>
      <xdr:sp macro="" textlink="">
        <xdr:nvSpPr>
          <xdr:cNvPr id="471" name="テキスト ボックス 470">
            <a:extLst>
              <a:ext uri="{FF2B5EF4-FFF2-40B4-BE49-F238E27FC236}">
                <a16:creationId xmlns:a16="http://schemas.microsoft.com/office/drawing/2014/main" id="{7FCEE982-9C67-7C2B-EF37-AD864B1DF9D9}"/>
              </a:ext>
            </a:extLst>
          </xdr:cNvPr>
          <xdr:cNvSpPr txBox="1"/>
        </xdr:nvSpPr>
        <xdr:spPr>
          <a:xfrm rot="120000">
            <a:off x="11918128" y="1948845"/>
            <a:ext cx="287448" cy="334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Q</a:t>
            </a:r>
            <a:endParaRPr kumimoji="1" lang="ja-JP" altLang="en-US" sz="1400"/>
          </a:p>
        </xdr:txBody>
      </xdr:sp>
      <xdr:cxnSp macro="">
        <xdr:nvCxnSpPr>
          <xdr:cNvPr id="473" name="直線コネクタ 472">
            <a:extLst>
              <a:ext uri="{FF2B5EF4-FFF2-40B4-BE49-F238E27FC236}">
                <a16:creationId xmlns:a16="http://schemas.microsoft.com/office/drawing/2014/main" id="{6C346BFD-C513-C8B8-8F5A-57991DEB67B1}"/>
              </a:ext>
            </a:extLst>
          </xdr:cNvPr>
          <xdr:cNvCxnSpPr/>
        </xdr:nvCxnSpPr>
        <xdr:spPr>
          <a:xfrm flipH="1">
            <a:off x="11406108" y="1854019"/>
            <a:ext cx="71996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6" name="直線コネクタ 475">
            <a:extLst>
              <a:ext uri="{FF2B5EF4-FFF2-40B4-BE49-F238E27FC236}">
                <a16:creationId xmlns:a16="http://schemas.microsoft.com/office/drawing/2014/main" id="{AEB5117F-087C-D5ED-3D8F-76C13C6F0EF8}"/>
              </a:ext>
            </a:extLst>
          </xdr:cNvPr>
          <xdr:cNvCxnSpPr/>
        </xdr:nvCxnSpPr>
        <xdr:spPr>
          <a:xfrm rot="120000" flipV="1">
            <a:off x="12010605" y="1691886"/>
            <a:ext cx="0" cy="1438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7" name="直線コネクタ 476">
            <a:extLst>
              <a:ext uri="{FF2B5EF4-FFF2-40B4-BE49-F238E27FC236}">
                <a16:creationId xmlns:a16="http://schemas.microsoft.com/office/drawing/2014/main" id="{19A60E15-325C-9A8A-E1A6-6EE1EB92F8F5}"/>
              </a:ext>
            </a:extLst>
          </xdr:cNvPr>
          <xdr:cNvCxnSpPr/>
        </xdr:nvCxnSpPr>
        <xdr:spPr>
          <a:xfrm rot="120000" flipV="1">
            <a:off x="12017748" y="1438814"/>
            <a:ext cx="0" cy="302740"/>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78" name="直線コネクタ 477">
            <a:extLst>
              <a:ext uri="{FF2B5EF4-FFF2-40B4-BE49-F238E27FC236}">
                <a16:creationId xmlns:a16="http://schemas.microsoft.com/office/drawing/2014/main" id="{E89EBFBB-C1A8-9982-9186-B7FA4EA4BFB3}"/>
              </a:ext>
            </a:extLst>
          </xdr:cNvPr>
          <xdr:cNvCxnSpPr/>
        </xdr:nvCxnSpPr>
        <xdr:spPr>
          <a:xfrm rot="120000">
            <a:off x="12005843" y="1831190"/>
            <a:ext cx="0" cy="164082"/>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479" name="テキスト ボックス 478">
            <a:extLst>
              <a:ext uri="{FF2B5EF4-FFF2-40B4-BE49-F238E27FC236}">
                <a16:creationId xmlns:a16="http://schemas.microsoft.com/office/drawing/2014/main" id="{A3872FC3-AFD4-1235-0B95-FD454F0A9E78}"/>
              </a:ext>
            </a:extLst>
          </xdr:cNvPr>
          <xdr:cNvSpPr txBox="1"/>
        </xdr:nvSpPr>
        <xdr:spPr>
          <a:xfrm rot="120000">
            <a:off x="11796503" y="1408234"/>
            <a:ext cx="273347" cy="320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O</a:t>
            </a:r>
            <a:endParaRPr kumimoji="1" lang="ja-JP" altLang="en-US" sz="1400"/>
          </a:p>
        </xdr:txBody>
      </xdr:sp>
      <xdr:sp macro="" textlink="">
        <xdr:nvSpPr>
          <xdr:cNvPr id="480" name="テキスト ボックス 479">
            <a:extLst>
              <a:ext uri="{FF2B5EF4-FFF2-40B4-BE49-F238E27FC236}">
                <a16:creationId xmlns:a16="http://schemas.microsoft.com/office/drawing/2014/main" id="{8D037A6F-C344-A3AB-2C27-584B8736E307}"/>
              </a:ext>
            </a:extLst>
          </xdr:cNvPr>
          <xdr:cNvSpPr txBox="1"/>
        </xdr:nvSpPr>
        <xdr:spPr>
          <a:xfrm>
            <a:off x="11109140" y="1009535"/>
            <a:ext cx="807399" cy="392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45+β[</a:t>
            </a:r>
            <a:r>
              <a:rPr kumimoji="1" lang="ja-JP" altLang="en-US" sz="1400"/>
              <a:t>度</a:t>
            </a:r>
            <a:r>
              <a:rPr kumimoji="1" lang="en-US" altLang="ja-JP" sz="1400"/>
              <a:t>]</a:t>
            </a:r>
          </a:p>
        </xdr:txBody>
      </xdr:sp>
      <xdr:sp macro="" textlink="">
        <xdr:nvSpPr>
          <xdr:cNvPr id="481" name="テキスト ボックス 480">
            <a:extLst>
              <a:ext uri="{FF2B5EF4-FFF2-40B4-BE49-F238E27FC236}">
                <a16:creationId xmlns:a16="http://schemas.microsoft.com/office/drawing/2014/main" id="{5FF7292F-5324-1C0B-50C9-4164A566CE8D}"/>
              </a:ext>
            </a:extLst>
          </xdr:cNvPr>
          <xdr:cNvSpPr txBox="1"/>
        </xdr:nvSpPr>
        <xdr:spPr>
          <a:xfrm>
            <a:off x="14130513" y="1816725"/>
            <a:ext cx="303279" cy="313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δ</a:t>
            </a:r>
            <a:endParaRPr kumimoji="1" lang="ja-JP" altLang="en-US" sz="1400"/>
          </a:p>
        </xdr:txBody>
      </xdr:sp>
      <xdr:cxnSp macro="">
        <xdr:nvCxnSpPr>
          <xdr:cNvPr id="482" name="直線コネクタ 481">
            <a:extLst>
              <a:ext uri="{FF2B5EF4-FFF2-40B4-BE49-F238E27FC236}">
                <a16:creationId xmlns:a16="http://schemas.microsoft.com/office/drawing/2014/main" id="{AF478379-47BE-05FE-E124-1B5E1826645C}"/>
              </a:ext>
            </a:extLst>
          </xdr:cNvPr>
          <xdr:cNvCxnSpPr/>
        </xdr:nvCxnSpPr>
        <xdr:spPr>
          <a:xfrm>
            <a:off x="14330585" y="1765701"/>
            <a:ext cx="0" cy="957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3" name="直線コネクタ 482">
            <a:extLst>
              <a:ext uri="{FF2B5EF4-FFF2-40B4-BE49-F238E27FC236}">
                <a16:creationId xmlns:a16="http://schemas.microsoft.com/office/drawing/2014/main" id="{6AE45F7D-8AB9-2EDC-2AD6-38B89BBB4B5F}"/>
              </a:ext>
            </a:extLst>
          </xdr:cNvPr>
          <xdr:cNvCxnSpPr/>
        </xdr:nvCxnSpPr>
        <xdr:spPr>
          <a:xfrm flipV="1">
            <a:off x="14329824" y="1661186"/>
            <a:ext cx="0" cy="114683"/>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84" name="直線コネクタ 483">
            <a:extLst>
              <a:ext uri="{FF2B5EF4-FFF2-40B4-BE49-F238E27FC236}">
                <a16:creationId xmlns:a16="http://schemas.microsoft.com/office/drawing/2014/main" id="{8F84C560-9EDF-D499-4DB1-7B2132E45D75}"/>
              </a:ext>
            </a:extLst>
          </xdr:cNvPr>
          <xdr:cNvCxnSpPr/>
        </xdr:nvCxnSpPr>
        <xdr:spPr>
          <a:xfrm>
            <a:off x="14329824" y="1857465"/>
            <a:ext cx="0" cy="187745"/>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grpSp>
        <xdr:nvGrpSpPr>
          <xdr:cNvPr id="485" name="グループ化 484">
            <a:extLst>
              <a:ext uri="{FF2B5EF4-FFF2-40B4-BE49-F238E27FC236}">
                <a16:creationId xmlns:a16="http://schemas.microsoft.com/office/drawing/2014/main" id="{3F9B8128-30BB-0339-9495-22289BF460E8}"/>
              </a:ext>
            </a:extLst>
          </xdr:cNvPr>
          <xdr:cNvGrpSpPr/>
        </xdr:nvGrpSpPr>
        <xdr:grpSpPr>
          <a:xfrm rot="120000">
            <a:off x="12348847" y="947196"/>
            <a:ext cx="3170962" cy="1774925"/>
            <a:chOff x="13748262" y="6827696"/>
            <a:chExt cx="3171073" cy="1777331"/>
          </a:xfrm>
        </xdr:grpSpPr>
        <xdr:cxnSp macro="">
          <xdr:nvCxnSpPr>
            <xdr:cNvPr id="559" name="直線コネクタ 558">
              <a:extLst>
                <a:ext uri="{FF2B5EF4-FFF2-40B4-BE49-F238E27FC236}">
                  <a16:creationId xmlns:a16="http://schemas.microsoft.com/office/drawing/2014/main" id="{C3848BA0-70A0-4C58-77A8-402FFB455519}"/>
                </a:ext>
              </a:extLst>
            </xdr:cNvPr>
            <xdr:cNvCxnSpPr/>
          </xdr:nvCxnSpPr>
          <xdr:spPr>
            <a:xfrm flipH="1">
              <a:off x="16839351" y="6827696"/>
              <a:ext cx="0" cy="1725487"/>
            </a:xfrm>
            <a:prstGeom prst="lin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60" name="直線コネクタ 559">
              <a:extLst>
                <a:ext uri="{FF2B5EF4-FFF2-40B4-BE49-F238E27FC236}">
                  <a16:creationId xmlns:a16="http://schemas.microsoft.com/office/drawing/2014/main" id="{0E2C312B-F1F9-8596-1DF2-26902A958CDD}"/>
                </a:ext>
              </a:extLst>
            </xdr:cNvPr>
            <xdr:cNvCxnSpPr/>
          </xdr:nvCxnSpPr>
          <xdr:spPr>
            <a:xfrm flipH="1">
              <a:off x="13861256" y="6827696"/>
              <a:ext cx="2978095" cy="858979"/>
            </a:xfrm>
            <a:prstGeom prst="line">
              <a:avLst/>
            </a:prstGeom>
            <a:ln>
              <a:solidFill>
                <a:srgbClr val="FF6600"/>
              </a:solidFill>
            </a:ln>
          </xdr:spPr>
          <xdr:style>
            <a:lnRef idx="1">
              <a:schemeClr val="accent1"/>
            </a:lnRef>
            <a:fillRef idx="0">
              <a:schemeClr val="accent1"/>
            </a:fillRef>
            <a:effectRef idx="0">
              <a:schemeClr val="accent1"/>
            </a:effectRef>
            <a:fontRef idx="minor">
              <a:schemeClr val="tx1"/>
            </a:fontRef>
          </xdr:style>
        </xdr:cxnSp>
        <xdr:cxnSp macro="">
          <xdr:nvCxnSpPr>
            <xdr:cNvPr id="561" name="直線コネクタ 560">
              <a:extLst>
                <a:ext uri="{FF2B5EF4-FFF2-40B4-BE49-F238E27FC236}">
                  <a16:creationId xmlns:a16="http://schemas.microsoft.com/office/drawing/2014/main" id="{12D7D627-4E9D-4FD2-9664-38A158398AAF}"/>
                </a:ext>
              </a:extLst>
            </xdr:cNvPr>
            <xdr:cNvCxnSpPr/>
          </xdr:nvCxnSpPr>
          <xdr:spPr>
            <a:xfrm rot="21480000">
              <a:off x="13869180" y="7638879"/>
              <a:ext cx="2954212" cy="966148"/>
            </a:xfrm>
            <a:prstGeom prst="line">
              <a:avLst/>
            </a:prstGeom>
            <a:ln>
              <a:solidFill>
                <a:srgbClr val="FF6600"/>
              </a:solidFill>
            </a:ln>
          </xdr:spPr>
          <xdr:style>
            <a:lnRef idx="1">
              <a:schemeClr val="accent1"/>
            </a:lnRef>
            <a:fillRef idx="0">
              <a:schemeClr val="accent1"/>
            </a:fillRef>
            <a:effectRef idx="0">
              <a:schemeClr val="accent1"/>
            </a:effectRef>
            <a:fontRef idx="minor">
              <a:schemeClr val="tx1"/>
            </a:fontRef>
          </xdr:style>
        </xdr:cxnSp>
        <xdr:cxnSp macro="">
          <xdr:nvCxnSpPr>
            <xdr:cNvPr id="562" name="直線コネクタ 561">
              <a:extLst>
                <a:ext uri="{FF2B5EF4-FFF2-40B4-BE49-F238E27FC236}">
                  <a16:creationId xmlns:a16="http://schemas.microsoft.com/office/drawing/2014/main" id="{CA77F44C-99E8-7C45-A50B-F2BDCE11C640}"/>
                </a:ext>
              </a:extLst>
            </xdr:cNvPr>
            <xdr:cNvCxnSpPr/>
          </xdr:nvCxnSpPr>
          <xdr:spPr>
            <a:xfrm>
              <a:off x="13748262" y="7689647"/>
              <a:ext cx="3171073" cy="0"/>
            </a:xfrm>
            <a:prstGeom prst="line">
              <a:avLst/>
            </a:prstGeom>
            <a:ln>
              <a:solidFill>
                <a:srgbClr val="FF6600"/>
              </a:solidFill>
              <a:prstDash val="lgDashDot"/>
            </a:ln>
          </xdr:spPr>
          <xdr:style>
            <a:lnRef idx="1">
              <a:schemeClr val="accent1"/>
            </a:lnRef>
            <a:fillRef idx="0">
              <a:schemeClr val="accent1"/>
            </a:fillRef>
            <a:effectRef idx="0">
              <a:schemeClr val="accent1"/>
            </a:effectRef>
            <a:fontRef idx="minor">
              <a:schemeClr val="tx1"/>
            </a:fontRef>
          </xdr:style>
        </xdr:cxnSp>
      </xdr:grpSp>
      <xdr:cxnSp macro="">
        <xdr:nvCxnSpPr>
          <xdr:cNvPr id="486" name="直線コネクタ 485">
            <a:extLst>
              <a:ext uri="{FF2B5EF4-FFF2-40B4-BE49-F238E27FC236}">
                <a16:creationId xmlns:a16="http://schemas.microsoft.com/office/drawing/2014/main" id="{379E1D73-1669-F165-9517-0A692ABD871F}"/>
              </a:ext>
            </a:extLst>
          </xdr:cNvPr>
          <xdr:cNvCxnSpPr/>
        </xdr:nvCxnSpPr>
        <xdr:spPr>
          <a:xfrm>
            <a:off x="12823901" y="1858091"/>
            <a:ext cx="390512" cy="0"/>
          </a:xfrm>
          <a:prstGeom prst="line">
            <a:avLst/>
          </a:prstGeom>
          <a:ln>
            <a:solidFill>
              <a:srgbClr val="0000FF"/>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487" name="直線コネクタ 486">
            <a:extLst>
              <a:ext uri="{FF2B5EF4-FFF2-40B4-BE49-F238E27FC236}">
                <a16:creationId xmlns:a16="http://schemas.microsoft.com/office/drawing/2014/main" id="{335CDD47-1009-6891-C354-24E17F01CBC9}"/>
              </a:ext>
            </a:extLst>
          </xdr:cNvPr>
          <xdr:cNvCxnSpPr/>
        </xdr:nvCxnSpPr>
        <xdr:spPr>
          <a:xfrm rot="5400000">
            <a:off x="12824159" y="1858091"/>
            <a:ext cx="389996" cy="0"/>
          </a:xfrm>
          <a:prstGeom prst="line">
            <a:avLst/>
          </a:prstGeom>
          <a:ln>
            <a:solidFill>
              <a:srgbClr val="0000FF"/>
            </a:solidFill>
            <a:prstDash val="lgDashDot"/>
          </a:ln>
        </xdr:spPr>
        <xdr:style>
          <a:lnRef idx="1">
            <a:schemeClr val="accent1"/>
          </a:lnRef>
          <a:fillRef idx="0">
            <a:schemeClr val="accent1"/>
          </a:fillRef>
          <a:effectRef idx="0">
            <a:schemeClr val="accent1"/>
          </a:effectRef>
          <a:fontRef idx="minor">
            <a:schemeClr val="tx1"/>
          </a:fontRef>
        </xdr:style>
      </xdr:cxnSp>
      <xdr:grpSp>
        <xdr:nvGrpSpPr>
          <xdr:cNvPr id="488" name="グループ化 487">
            <a:extLst>
              <a:ext uri="{FF2B5EF4-FFF2-40B4-BE49-F238E27FC236}">
                <a16:creationId xmlns:a16="http://schemas.microsoft.com/office/drawing/2014/main" id="{411F217C-A196-24B0-680D-85BDC72FA92B}"/>
              </a:ext>
            </a:extLst>
          </xdr:cNvPr>
          <xdr:cNvGrpSpPr/>
        </xdr:nvGrpSpPr>
        <xdr:grpSpPr>
          <a:xfrm rot="120000">
            <a:off x="12996298" y="1498579"/>
            <a:ext cx="45718" cy="719025"/>
            <a:chOff x="14861109" y="7275033"/>
            <a:chExt cx="45719" cy="720000"/>
          </a:xfrm>
        </xdr:grpSpPr>
        <xdr:cxnSp macro="">
          <xdr:nvCxnSpPr>
            <xdr:cNvPr id="557" name="直線コネクタ 556">
              <a:extLst>
                <a:ext uri="{FF2B5EF4-FFF2-40B4-BE49-F238E27FC236}">
                  <a16:creationId xmlns:a16="http://schemas.microsoft.com/office/drawing/2014/main" id="{AF05B194-91D1-57C1-C9A2-1BAF86F0601F}"/>
                </a:ext>
              </a:extLst>
            </xdr:cNvPr>
            <xdr:cNvCxnSpPr/>
          </xdr:nvCxnSpPr>
          <xdr:spPr>
            <a:xfrm rot="2700000">
              <a:off x="14523968" y="7635033"/>
              <a:ext cx="720000" cy="0"/>
            </a:xfrm>
            <a:prstGeom prst="lin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558" name="楕円 557">
              <a:extLst>
                <a:ext uri="{FF2B5EF4-FFF2-40B4-BE49-F238E27FC236}">
                  <a16:creationId xmlns:a16="http://schemas.microsoft.com/office/drawing/2014/main" id="{4BA2D04F-D291-B27D-D761-AAC61AE8638F}"/>
                </a:ext>
              </a:extLst>
            </xdr:cNvPr>
            <xdr:cNvSpPr/>
          </xdr:nvSpPr>
          <xdr:spPr>
            <a:xfrm>
              <a:off x="14861109" y="7612174"/>
              <a:ext cx="45719" cy="45719"/>
            </a:xfrm>
            <a:prstGeom prst="ellipse">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489" name="直線コネクタ 488">
            <a:extLst>
              <a:ext uri="{FF2B5EF4-FFF2-40B4-BE49-F238E27FC236}">
                <a16:creationId xmlns:a16="http://schemas.microsoft.com/office/drawing/2014/main" id="{235518A0-753D-14B8-63C0-7A2BA7E5ED2D}"/>
              </a:ext>
            </a:extLst>
          </xdr:cNvPr>
          <xdr:cNvCxnSpPr/>
        </xdr:nvCxnSpPr>
        <xdr:spPr>
          <a:xfrm flipH="1">
            <a:off x="12457980" y="998879"/>
            <a:ext cx="3009795" cy="670326"/>
          </a:xfrm>
          <a:prstGeom prst="line">
            <a:avLst/>
          </a:prstGeom>
          <a:ln>
            <a:solidFill>
              <a:srgbClr val="CC66FF"/>
            </a:solidFill>
          </a:ln>
        </xdr:spPr>
        <xdr:style>
          <a:lnRef idx="1">
            <a:schemeClr val="accent1"/>
          </a:lnRef>
          <a:fillRef idx="0">
            <a:schemeClr val="accent1"/>
          </a:fillRef>
          <a:effectRef idx="0">
            <a:schemeClr val="accent1"/>
          </a:effectRef>
          <a:fontRef idx="minor">
            <a:schemeClr val="tx1"/>
          </a:fontRef>
        </xdr:style>
      </xdr:cxnSp>
      <xdr:cxnSp macro="">
        <xdr:nvCxnSpPr>
          <xdr:cNvPr id="490" name="直線コネクタ 489">
            <a:extLst>
              <a:ext uri="{FF2B5EF4-FFF2-40B4-BE49-F238E27FC236}">
                <a16:creationId xmlns:a16="http://schemas.microsoft.com/office/drawing/2014/main" id="{DDA2EC05-38C1-E4D2-C1C1-4B39158365CB}"/>
              </a:ext>
            </a:extLst>
          </xdr:cNvPr>
          <xdr:cNvCxnSpPr/>
        </xdr:nvCxnSpPr>
        <xdr:spPr>
          <a:xfrm flipH="1" flipV="1">
            <a:off x="12448455" y="1892899"/>
            <a:ext cx="2964553" cy="827671"/>
          </a:xfrm>
          <a:prstGeom prst="line">
            <a:avLst/>
          </a:prstGeom>
          <a:ln>
            <a:solidFill>
              <a:srgbClr val="CC9900"/>
            </a:solidFill>
          </a:ln>
        </xdr:spPr>
        <xdr:style>
          <a:lnRef idx="1">
            <a:schemeClr val="accent1"/>
          </a:lnRef>
          <a:fillRef idx="0">
            <a:schemeClr val="accent1"/>
          </a:fillRef>
          <a:effectRef idx="0">
            <a:schemeClr val="accent1"/>
          </a:effectRef>
          <a:fontRef idx="minor">
            <a:schemeClr val="tx1"/>
          </a:fontRef>
        </xdr:style>
      </xdr:cxnSp>
      <xdr:cxnSp macro="">
        <xdr:nvCxnSpPr>
          <xdr:cNvPr id="491" name="直線コネクタ 490">
            <a:extLst>
              <a:ext uri="{FF2B5EF4-FFF2-40B4-BE49-F238E27FC236}">
                <a16:creationId xmlns:a16="http://schemas.microsoft.com/office/drawing/2014/main" id="{5B26D1C3-9B1C-1BF3-46EF-FF055708124B}"/>
              </a:ext>
            </a:extLst>
          </xdr:cNvPr>
          <xdr:cNvCxnSpPr/>
        </xdr:nvCxnSpPr>
        <xdr:spPr>
          <a:xfrm flipH="1" flipV="1">
            <a:off x="11847089" y="1830597"/>
            <a:ext cx="578735" cy="200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2" name="直線コネクタ 491">
            <a:extLst>
              <a:ext uri="{FF2B5EF4-FFF2-40B4-BE49-F238E27FC236}">
                <a16:creationId xmlns:a16="http://schemas.microsoft.com/office/drawing/2014/main" id="{08CDC51A-B0EE-0CE4-2AC3-DEF2513F8661}"/>
              </a:ext>
            </a:extLst>
          </xdr:cNvPr>
          <xdr:cNvCxnSpPr/>
        </xdr:nvCxnSpPr>
        <xdr:spPr>
          <a:xfrm rot="120000">
            <a:off x="12165471" y="1883425"/>
            <a:ext cx="0" cy="431415"/>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93" name="直線コネクタ 492">
            <a:extLst>
              <a:ext uri="{FF2B5EF4-FFF2-40B4-BE49-F238E27FC236}">
                <a16:creationId xmlns:a16="http://schemas.microsoft.com/office/drawing/2014/main" id="{9A3C2A6F-DC06-6E0E-9302-F721592052CA}"/>
              </a:ext>
            </a:extLst>
          </xdr:cNvPr>
          <xdr:cNvCxnSpPr/>
        </xdr:nvCxnSpPr>
        <xdr:spPr>
          <a:xfrm rot="120000" flipV="1">
            <a:off x="12174905" y="1741825"/>
            <a:ext cx="0" cy="1438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94" name="テキスト ボックス 493">
            <a:extLst>
              <a:ext uri="{FF2B5EF4-FFF2-40B4-BE49-F238E27FC236}">
                <a16:creationId xmlns:a16="http://schemas.microsoft.com/office/drawing/2014/main" id="{A1917F9D-924B-E959-3FD8-DBC364B78DF0}"/>
              </a:ext>
            </a:extLst>
          </xdr:cNvPr>
          <xdr:cNvSpPr txBox="1"/>
        </xdr:nvSpPr>
        <xdr:spPr>
          <a:xfrm>
            <a:off x="11107340" y="1624145"/>
            <a:ext cx="289551" cy="334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2β</a:t>
            </a:r>
            <a:endParaRPr kumimoji="1" lang="ja-JP" altLang="en-US" sz="1400"/>
          </a:p>
        </xdr:txBody>
      </xdr:sp>
      <xdr:cxnSp macro="">
        <xdr:nvCxnSpPr>
          <xdr:cNvPr id="495" name="直線コネクタ 494">
            <a:extLst>
              <a:ext uri="{FF2B5EF4-FFF2-40B4-BE49-F238E27FC236}">
                <a16:creationId xmlns:a16="http://schemas.microsoft.com/office/drawing/2014/main" id="{451DBAC5-DA07-6A6F-737E-3EEAE6872997}"/>
              </a:ext>
            </a:extLst>
          </xdr:cNvPr>
          <xdr:cNvCxnSpPr/>
        </xdr:nvCxnSpPr>
        <xdr:spPr>
          <a:xfrm>
            <a:off x="12961484" y="1771731"/>
            <a:ext cx="14051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6" name="直線コネクタ 495">
            <a:extLst>
              <a:ext uri="{FF2B5EF4-FFF2-40B4-BE49-F238E27FC236}">
                <a16:creationId xmlns:a16="http://schemas.microsoft.com/office/drawing/2014/main" id="{702212E9-86F7-F457-95C2-8CE75B0BD664}"/>
              </a:ext>
            </a:extLst>
          </xdr:cNvPr>
          <xdr:cNvCxnSpPr/>
        </xdr:nvCxnSpPr>
        <xdr:spPr>
          <a:xfrm>
            <a:off x="11960137" y="721090"/>
            <a:ext cx="802095" cy="8604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97" name="円弧 496">
            <a:extLst>
              <a:ext uri="{FF2B5EF4-FFF2-40B4-BE49-F238E27FC236}">
                <a16:creationId xmlns:a16="http://schemas.microsoft.com/office/drawing/2014/main" id="{9CBF19E6-CA1E-72F8-37F8-6D331AC90080}"/>
              </a:ext>
            </a:extLst>
          </xdr:cNvPr>
          <xdr:cNvSpPr/>
        </xdr:nvSpPr>
        <xdr:spPr>
          <a:xfrm>
            <a:off x="11720185" y="634493"/>
            <a:ext cx="2450038" cy="2452660"/>
          </a:xfrm>
          <a:prstGeom prst="arc">
            <a:avLst>
              <a:gd name="adj1" fmla="val 10834208"/>
              <a:gd name="adj2" fmla="val 13776984"/>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98" name="円弧 497">
            <a:extLst>
              <a:ext uri="{FF2B5EF4-FFF2-40B4-BE49-F238E27FC236}">
                <a16:creationId xmlns:a16="http://schemas.microsoft.com/office/drawing/2014/main" id="{D894FE83-DD45-E544-2B74-37897F020658}"/>
              </a:ext>
            </a:extLst>
          </xdr:cNvPr>
          <xdr:cNvSpPr/>
        </xdr:nvSpPr>
        <xdr:spPr>
          <a:xfrm>
            <a:off x="11444703" y="367422"/>
            <a:ext cx="2983420" cy="2986802"/>
          </a:xfrm>
          <a:prstGeom prst="arc">
            <a:avLst>
              <a:gd name="adj1" fmla="val 10814028"/>
              <a:gd name="adj2" fmla="val 11132919"/>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499" name="直線コネクタ 498">
            <a:extLst>
              <a:ext uri="{FF2B5EF4-FFF2-40B4-BE49-F238E27FC236}">
                <a16:creationId xmlns:a16="http://schemas.microsoft.com/office/drawing/2014/main" id="{C1D44906-D457-5DFD-A06B-0ADF25EE233A}"/>
              </a:ext>
            </a:extLst>
          </xdr:cNvPr>
          <xdr:cNvCxnSpPr/>
        </xdr:nvCxnSpPr>
        <xdr:spPr>
          <a:xfrm>
            <a:off x="15445403" y="1891803"/>
            <a:ext cx="0" cy="10951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0" name="直線コネクタ 499">
            <a:extLst>
              <a:ext uri="{FF2B5EF4-FFF2-40B4-BE49-F238E27FC236}">
                <a16:creationId xmlns:a16="http://schemas.microsoft.com/office/drawing/2014/main" id="{3D43219D-FD62-B072-1EAF-420D87B059EB}"/>
              </a:ext>
            </a:extLst>
          </xdr:cNvPr>
          <xdr:cNvCxnSpPr/>
        </xdr:nvCxnSpPr>
        <xdr:spPr>
          <a:xfrm>
            <a:off x="12455962" y="1989551"/>
            <a:ext cx="0" cy="966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01" name="テキスト ボックス 500">
            <a:extLst>
              <a:ext uri="{FF2B5EF4-FFF2-40B4-BE49-F238E27FC236}">
                <a16:creationId xmlns:a16="http://schemas.microsoft.com/office/drawing/2014/main" id="{B4372ABF-F4D0-7F14-0B06-E74178B83800}"/>
              </a:ext>
            </a:extLst>
          </xdr:cNvPr>
          <xdr:cNvSpPr txBox="1"/>
        </xdr:nvSpPr>
        <xdr:spPr>
          <a:xfrm rot="2820000">
            <a:off x="13369548" y="1106505"/>
            <a:ext cx="294260" cy="3207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δs</a:t>
            </a:r>
            <a:endParaRPr kumimoji="1" lang="ja-JP" altLang="en-US" sz="1400"/>
          </a:p>
        </xdr:txBody>
      </xdr:sp>
      <xdr:cxnSp macro="">
        <xdr:nvCxnSpPr>
          <xdr:cNvPr id="502" name="直線コネクタ 501">
            <a:extLst>
              <a:ext uri="{FF2B5EF4-FFF2-40B4-BE49-F238E27FC236}">
                <a16:creationId xmlns:a16="http://schemas.microsoft.com/office/drawing/2014/main" id="{0E0CEE1C-79B4-03F9-9DED-69FED43471AF}"/>
              </a:ext>
            </a:extLst>
          </xdr:cNvPr>
          <xdr:cNvCxnSpPr/>
        </xdr:nvCxnSpPr>
        <xdr:spPr>
          <a:xfrm flipH="1">
            <a:off x="12459383" y="2928414"/>
            <a:ext cx="2982453"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03" name="直線コネクタ 502">
            <a:extLst>
              <a:ext uri="{FF2B5EF4-FFF2-40B4-BE49-F238E27FC236}">
                <a16:creationId xmlns:a16="http://schemas.microsoft.com/office/drawing/2014/main" id="{A76D644B-751A-2150-E135-8BE11ED66C2F}"/>
              </a:ext>
            </a:extLst>
          </xdr:cNvPr>
          <xdr:cNvCxnSpPr/>
        </xdr:nvCxnSpPr>
        <xdr:spPr>
          <a:xfrm rot="120000" flipH="1">
            <a:off x="12933506" y="968877"/>
            <a:ext cx="0" cy="17390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4" name="直線コネクタ 503">
            <a:extLst>
              <a:ext uri="{FF2B5EF4-FFF2-40B4-BE49-F238E27FC236}">
                <a16:creationId xmlns:a16="http://schemas.microsoft.com/office/drawing/2014/main" id="{A5E8A392-6E8A-CD32-C74F-281C36E682D4}"/>
              </a:ext>
            </a:extLst>
          </xdr:cNvPr>
          <xdr:cNvCxnSpPr/>
        </xdr:nvCxnSpPr>
        <xdr:spPr>
          <a:xfrm rot="2820000">
            <a:off x="13186302" y="1216611"/>
            <a:ext cx="0" cy="6394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5" name="直線コネクタ 504">
            <a:extLst>
              <a:ext uri="{FF2B5EF4-FFF2-40B4-BE49-F238E27FC236}">
                <a16:creationId xmlns:a16="http://schemas.microsoft.com/office/drawing/2014/main" id="{7B166DF2-1424-5221-0EA7-6F90164FACFD}"/>
              </a:ext>
            </a:extLst>
          </xdr:cNvPr>
          <xdr:cNvCxnSpPr/>
        </xdr:nvCxnSpPr>
        <xdr:spPr>
          <a:xfrm rot="2820000">
            <a:off x="13281416" y="1302583"/>
            <a:ext cx="0" cy="6286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6" name="直線コネクタ 505">
            <a:extLst>
              <a:ext uri="{FF2B5EF4-FFF2-40B4-BE49-F238E27FC236}">
                <a16:creationId xmlns:a16="http://schemas.microsoft.com/office/drawing/2014/main" id="{7464490B-544E-9235-BF23-B6E302B16050}"/>
              </a:ext>
            </a:extLst>
          </xdr:cNvPr>
          <xdr:cNvCxnSpPr/>
        </xdr:nvCxnSpPr>
        <xdr:spPr>
          <a:xfrm rot="2820000" flipH="1" flipV="1">
            <a:off x="13377874" y="1380008"/>
            <a:ext cx="125829"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507" name="テキスト ボックス 506">
            <a:extLst>
              <a:ext uri="{FF2B5EF4-FFF2-40B4-BE49-F238E27FC236}">
                <a16:creationId xmlns:a16="http://schemas.microsoft.com/office/drawing/2014/main" id="{B2D1F88C-44D5-915A-0A9A-3961E4025899}"/>
              </a:ext>
            </a:extLst>
          </xdr:cNvPr>
          <xdr:cNvSpPr txBox="1"/>
        </xdr:nvSpPr>
        <xdr:spPr>
          <a:xfrm>
            <a:off x="12549362" y="2577231"/>
            <a:ext cx="303279" cy="313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fs</a:t>
            </a:r>
            <a:endParaRPr kumimoji="1" lang="ja-JP" altLang="en-US" sz="1400"/>
          </a:p>
        </xdr:txBody>
      </xdr:sp>
      <xdr:sp macro="" textlink="">
        <xdr:nvSpPr>
          <xdr:cNvPr id="508" name="テキスト ボックス 507">
            <a:extLst>
              <a:ext uri="{FF2B5EF4-FFF2-40B4-BE49-F238E27FC236}">
                <a16:creationId xmlns:a16="http://schemas.microsoft.com/office/drawing/2014/main" id="{5B438AC4-D23F-9993-399F-F51C5D06BE4C}"/>
              </a:ext>
            </a:extLst>
          </xdr:cNvPr>
          <xdr:cNvSpPr txBox="1"/>
        </xdr:nvSpPr>
        <xdr:spPr>
          <a:xfrm>
            <a:off x="13463730" y="1381947"/>
            <a:ext cx="303279" cy="313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②</a:t>
            </a:r>
          </a:p>
        </xdr:txBody>
      </xdr:sp>
      <xdr:sp macro="" textlink="">
        <xdr:nvSpPr>
          <xdr:cNvPr id="509" name="テキスト ボックス 508">
            <a:extLst>
              <a:ext uri="{FF2B5EF4-FFF2-40B4-BE49-F238E27FC236}">
                <a16:creationId xmlns:a16="http://schemas.microsoft.com/office/drawing/2014/main" id="{D44AE857-EDE5-64D4-8BFE-0639FBAC3F1D}"/>
              </a:ext>
            </a:extLst>
          </xdr:cNvPr>
          <xdr:cNvSpPr txBox="1"/>
        </xdr:nvSpPr>
        <xdr:spPr>
          <a:xfrm>
            <a:off x="13408613" y="1853017"/>
            <a:ext cx="303279" cy="313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③</a:t>
            </a:r>
          </a:p>
        </xdr:txBody>
      </xdr:sp>
      <xdr:sp macro="" textlink="">
        <xdr:nvSpPr>
          <xdr:cNvPr id="510" name="テキスト ボックス 509">
            <a:extLst>
              <a:ext uri="{FF2B5EF4-FFF2-40B4-BE49-F238E27FC236}">
                <a16:creationId xmlns:a16="http://schemas.microsoft.com/office/drawing/2014/main" id="{D2FA1584-25DB-B4EF-2289-B7CD15B0C9E3}"/>
              </a:ext>
            </a:extLst>
          </xdr:cNvPr>
          <xdr:cNvSpPr txBox="1"/>
        </xdr:nvSpPr>
        <xdr:spPr>
          <a:xfrm>
            <a:off x="13783244" y="1376561"/>
            <a:ext cx="303279" cy="313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①</a:t>
            </a:r>
          </a:p>
        </xdr:txBody>
      </xdr:sp>
      <xdr:sp macro="" textlink="">
        <xdr:nvSpPr>
          <xdr:cNvPr id="511" name="テキスト ボックス 510">
            <a:extLst>
              <a:ext uri="{FF2B5EF4-FFF2-40B4-BE49-F238E27FC236}">
                <a16:creationId xmlns:a16="http://schemas.microsoft.com/office/drawing/2014/main" id="{DD4799A5-1120-BBE9-FCB0-8DC7FEEAC6B7}"/>
              </a:ext>
            </a:extLst>
          </xdr:cNvPr>
          <xdr:cNvSpPr txBox="1"/>
        </xdr:nvSpPr>
        <xdr:spPr>
          <a:xfrm rot="120000">
            <a:off x="15509092" y="1188892"/>
            <a:ext cx="300010" cy="286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④</a:t>
            </a:r>
          </a:p>
        </xdr:txBody>
      </xdr:sp>
      <xdr:sp macro="" textlink="">
        <xdr:nvSpPr>
          <xdr:cNvPr id="512" name="テキスト ボックス 511">
            <a:extLst>
              <a:ext uri="{FF2B5EF4-FFF2-40B4-BE49-F238E27FC236}">
                <a16:creationId xmlns:a16="http://schemas.microsoft.com/office/drawing/2014/main" id="{DDEB1EDE-4CF6-33BB-531E-693D58F2E16C}"/>
              </a:ext>
            </a:extLst>
          </xdr:cNvPr>
          <xdr:cNvSpPr txBox="1"/>
        </xdr:nvSpPr>
        <xdr:spPr>
          <a:xfrm rot="120000">
            <a:off x="15700284" y="1248395"/>
            <a:ext cx="300010" cy="286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⑥</a:t>
            </a:r>
          </a:p>
        </xdr:txBody>
      </xdr:sp>
      <xdr:sp macro="" textlink="">
        <xdr:nvSpPr>
          <xdr:cNvPr id="513" name="テキスト ボックス 512">
            <a:extLst>
              <a:ext uri="{FF2B5EF4-FFF2-40B4-BE49-F238E27FC236}">
                <a16:creationId xmlns:a16="http://schemas.microsoft.com/office/drawing/2014/main" id="{69562D40-76AE-2C46-9D59-C5CF1A07A5D4}"/>
              </a:ext>
            </a:extLst>
          </xdr:cNvPr>
          <xdr:cNvSpPr txBox="1"/>
        </xdr:nvSpPr>
        <xdr:spPr>
          <a:xfrm rot="120000">
            <a:off x="12680796" y="1975666"/>
            <a:ext cx="300010" cy="286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⑤</a:t>
            </a:r>
          </a:p>
        </xdr:txBody>
      </xdr:sp>
      <xdr:sp macro="" textlink="">
        <xdr:nvSpPr>
          <xdr:cNvPr id="514" name="テキスト ボックス 513">
            <a:extLst>
              <a:ext uri="{FF2B5EF4-FFF2-40B4-BE49-F238E27FC236}">
                <a16:creationId xmlns:a16="http://schemas.microsoft.com/office/drawing/2014/main" id="{46BB5752-AC29-BE26-C2A3-89EB92661B4B}"/>
              </a:ext>
            </a:extLst>
          </xdr:cNvPr>
          <xdr:cNvSpPr txBox="1"/>
        </xdr:nvSpPr>
        <xdr:spPr>
          <a:xfrm>
            <a:off x="13713551" y="2655434"/>
            <a:ext cx="293288" cy="320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a:t>
            </a:r>
            <a:endParaRPr kumimoji="1" lang="ja-JP" altLang="en-US" sz="1400"/>
          </a:p>
        </xdr:txBody>
      </xdr:sp>
      <xdr:sp macro="" textlink="">
        <xdr:nvSpPr>
          <xdr:cNvPr id="515" name="テキスト ボックス 514">
            <a:extLst>
              <a:ext uri="{FF2B5EF4-FFF2-40B4-BE49-F238E27FC236}">
                <a16:creationId xmlns:a16="http://schemas.microsoft.com/office/drawing/2014/main" id="{5FBDF3AB-829E-9FA2-A03E-97114797123D}"/>
              </a:ext>
            </a:extLst>
          </xdr:cNvPr>
          <xdr:cNvSpPr txBox="1"/>
        </xdr:nvSpPr>
        <xdr:spPr>
          <a:xfrm rot="120000">
            <a:off x="15370644" y="2259964"/>
            <a:ext cx="300010" cy="286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⑨</a:t>
            </a:r>
          </a:p>
        </xdr:txBody>
      </xdr:sp>
      <xdr:sp macro="" textlink="">
        <xdr:nvSpPr>
          <xdr:cNvPr id="516" name="テキスト ボックス 515">
            <a:extLst>
              <a:ext uri="{FF2B5EF4-FFF2-40B4-BE49-F238E27FC236}">
                <a16:creationId xmlns:a16="http://schemas.microsoft.com/office/drawing/2014/main" id="{B7EDE61A-01A3-914E-6215-592E16B7A599}"/>
              </a:ext>
            </a:extLst>
          </xdr:cNvPr>
          <xdr:cNvSpPr txBox="1"/>
        </xdr:nvSpPr>
        <xdr:spPr>
          <a:xfrm rot="120000">
            <a:off x="15581612" y="2200459"/>
            <a:ext cx="300010" cy="286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⑪</a:t>
            </a:r>
          </a:p>
        </xdr:txBody>
      </xdr:sp>
      <xdr:sp macro="" textlink="">
        <xdr:nvSpPr>
          <xdr:cNvPr id="517" name="テキスト ボックス 516">
            <a:extLst>
              <a:ext uri="{FF2B5EF4-FFF2-40B4-BE49-F238E27FC236}">
                <a16:creationId xmlns:a16="http://schemas.microsoft.com/office/drawing/2014/main" id="{B0B7E0F3-54E5-4767-8277-C158034963B4}"/>
              </a:ext>
            </a:extLst>
          </xdr:cNvPr>
          <xdr:cNvSpPr txBox="1"/>
        </xdr:nvSpPr>
        <xdr:spPr>
          <a:xfrm rot="120000">
            <a:off x="12937915" y="2015334"/>
            <a:ext cx="300010" cy="286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⑩</a:t>
            </a:r>
          </a:p>
        </xdr:txBody>
      </xdr:sp>
      <xdr:sp macro="" textlink="">
        <xdr:nvSpPr>
          <xdr:cNvPr id="518" name="テキスト ボックス 517">
            <a:extLst>
              <a:ext uri="{FF2B5EF4-FFF2-40B4-BE49-F238E27FC236}">
                <a16:creationId xmlns:a16="http://schemas.microsoft.com/office/drawing/2014/main" id="{CD65BB10-EEDC-4218-E242-AEADA179A06C}"/>
              </a:ext>
            </a:extLst>
          </xdr:cNvPr>
          <xdr:cNvSpPr txBox="1"/>
        </xdr:nvSpPr>
        <xdr:spPr>
          <a:xfrm rot="120000">
            <a:off x="13646765" y="1846847"/>
            <a:ext cx="300010" cy="286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⑦</a:t>
            </a:r>
          </a:p>
        </xdr:txBody>
      </xdr:sp>
      <xdr:sp macro="" textlink="">
        <xdr:nvSpPr>
          <xdr:cNvPr id="519" name="テキスト ボックス 518">
            <a:extLst>
              <a:ext uri="{FF2B5EF4-FFF2-40B4-BE49-F238E27FC236}">
                <a16:creationId xmlns:a16="http://schemas.microsoft.com/office/drawing/2014/main" id="{15B586E8-69A8-0FB6-778B-2BAF8D971EE5}"/>
              </a:ext>
            </a:extLst>
          </xdr:cNvPr>
          <xdr:cNvSpPr txBox="1"/>
        </xdr:nvSpPr>
        <xdr:spPr>
          <a:xfrm rot="120000">
            <a:off x="13901952" y="1837351"/>
            <a:ext cx="300010" cy="286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⑧</a:t>
            </a:r>
          </a:p>
        </xdr:txBody>
      </xdr:sp>
      <xdr:sp macro="" textlink="">
        <xdr:nvSpPr>
          <xdr:cNvPr id="520" name="テキスト ボックス 519">
            <a:extLst>
              <a:ext uri="{FF2B5EF4-FFF2-40B4-BE49-F238E27FC236}">
                <a16:creationId xmlns:a16="http://schemas.microsoft.com/office/drawing/2014/main" id="{1A02FABF-2739-A627-D904-95B52F009020}"/>
              </a:ext>
            </a:extLst>
          </xdr:cNvPr>
          <xdr:cNvSpPr txBox="1"/>
        </xdr:nvSpPr>
        <xdr:spPr>
          <a:xfrm rot="120000">
            <a:off x="13502478" y="2431688"/>
            <a:ext cx="993751" cy="320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(fl-fs)/cos2β</a:t>
            </a:r>
          </a:p>
        </xdr:txBody>
      </xdr:sp>
      <xdr:sp macro="" textlink="">
        <xdr:nvSpPr>
          <xdr:cNvPr id="521" name="テキスト ボックス 520">
            <a:extLst>
              <a:ext uri="{FF2B5EF4-FFF2-40B4-BE49-F238E27FC236}">
                <a16:creationId xmlns:a16="http://schemas.microsoft.com/office/drawing/2014/main" id="{357E44FB-1F60-B352-AC96-4B20DE9FB84F}"/>
              </a:ext>
            </a:extLst>
          </xdr:cNvPr>
          <xdr:cNvSpPr txBox="1"/>
        </xdr:nvSpPr>
        <xdr:spPr>
          <a:xfrm rot="2820000">
            <a:off x="12951604" y="1239731"/>
            <a:ext cx="294260" cy="3207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ds</a:t>
            </a:r>
            <a:endParaRPr kumimoji="1" lang="ja-JP" altLang="en-US" sz="1400"/>
          </a:p>
        </xdr:txBody>
      </xdr:sp>
      <xdr:sp macro="" textlink="">
        <xdr:nvSpPr>
          <xdr:cNvPr id="522" name="テキスト ボックス 521">
            <a:extLst>
              <a:ext uri="{FF2B5EF4-FFF2-40B4-BE49-F238E27FC236}">
                <a16:creationId xmlns:a16="http://schemas.microsoft.com/office/drawing/2014/main" id="{14B46180-4C45-20D1-8E85-F132494803E6}"/>
              </a:ext>
            </a:extLst>
          </xdr:cNvPr>
          <xdr:cNvSpPr txBox="1"/>
        </xdr:nvSpPr>
        <xdr:spPr>
          <a:xfrm>
            <a:off x="13379338" y="778571"/>
            <a:ext cx="984362" cy="3191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rgbClr val="0000FF"/>
                </a:solidFill>
              </a:rPr>
              <a:t>斜鏡中心</a:t>
            </a:r>
          </a:p>
        </xdr:txBody>
      </xdr:sp>
      <xdr:sp macro="" textlink="">
        <xdr:nvSpPr>
          <xdr:cNvPr id="523" name="テキスト ボックス 522">
            <a:extLst>
              <a:ext uri="{FF2B5EF4-FFF2-40B4-BE49-F238E27FC236}">
                <a16:creationId xmlns:a16="http://schemas.microsoft.com/office/drawing/2014/main" id="{90E939A6-23C9-AB9E-34E6-3BC2961B9923}"/>
              </a:ext>
            </a:extLst>
          </xdr:cNvPr>
          <xdr:cNvSpPr txBox="1"/>
        </xdr:nvSpPr>
        <xdr:spPr>
          <a:xfrm>
            <a:off x="12767356" y="442814"/>
            <a:ext cx="2605994" cy="3191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rgbClr val="FF0000"/>
                </a:solidFill>
              </a:rPr>
              <a:t>光軸</a:t>
            </a:r>
            <a:r>
              <a:rPr kumimoji="1" lang="ja-JP" altLang="en-US" sz="1000">
                <a:solidFill>
                  <a:srgbClr val="FF0000"/>
                </a:solidFill>
              </a:rPr>
              <a:t>（ドローチューブ中心軸）</a:t>
            </a:r>
          </a:p>
        </xdr:txBody>
      </xdr:sp>
      <xdr:cxnSp macro="">
        <xdr:nvCxnSpPr>
          <xdr:cNvPr id="524" name="直線コネクタ 523">
            <a:extLst>
              <a:ext uri="{FF2B5EF4-FFF2-40B4-BE49-F238E27FC236}">
                <a16:creationId xmlns:a16="http://schemas.microsoft.com/office/drawing/2014/main" id="{8CEA124D-0287-B145-7D58-E8030C90BDEA}"/>
              </a:ext>
            </a:extLst>
          </xdr:cNvPr>
          <xdr:cNvCxnSpPr/>
        </xdr:nvCxnSpPr>
        <xdr:spPr>
          <a:xfrm rot="120000">
            <a:off x="12482618" y="1715214"/>
            <a:ext cx="2952067"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525" name="直線コネクタ 524">
            <a:extLst>
              <a:ext uri="{FF2B5EF4-FFF2-40B4-BE49-F238E27FC236}">
                <a16:creationId xmlns:a16="http://schemas.microsoft.com/office/drawing/2014/main" id="{9B495FE7-8010-1E20-9E02-0BD16BE4C881}"/>
              </a:ext>
            </a:extLst>
          </xdr:cNvPr>
          <xdr:cNvCxnSpPr/>
        </xdr:nvCxnSpPr>
        <xdr:spPr>
          <a:xfrm rot="120000">
            <a:off x="12788005" y="1645420"/>
            <a:ext cx="2663595"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526" name="直線コネクタ 525">
            <a:extLst>
              <a:ext uri="{FF2B5EF4-FFF2-40B4-BE49-F238E27FC236}">
                <a16:creationId xmlns:a16="http://schemas.microsoft.com/office/drawing/2014/main" id="{9895B763-2E6B-4262-1E96-4CFF67869DA7}"/>
              </a:ext>
            </a:extLst>
          </xdr:cNvPr>
          <xdr:cNvCxnSpPr/>
        </xdr:nvCxnSpPr>
        <xdr:spPr>
          <a:xfrm rot="120000">
            <a:off x="13088772" y="1875099"/>
            <a:ext cx="82820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7" name="直線コネクタ 526">
            <a:extLst>
              <a:ext uri="{FF2B5EF4-FFF2-40B4-BE49-F238E27FC236}">
                <a16:creationId xmlns:a16="http://schemas.microsoft.com/office/drawing/2014/main" id="{401E7CCE-7440-75E1-9C41-80AD5A8E9EC3}"/>
              </a:ext>
            </a:extLst>
          </xdr:cNvPr>
          <xdr:cNvCxnSpPr/>
        </xdr:nvCxnSpPr>
        <xdr:spPr>
          <a:xfrm rot="120000">
            <a:off x="13626173" y="1622105"/>
            <a:ext cx="0" cy="257295"/>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28" name="直線コネクタ 527">
            <a:extLst>
              <a:ext uri="{FF2B5EF4-FFF2-40B4-BE49-F238E27FC236}">
                <a16:creationId xmlns:a16="http://schemas.microsoft.com/office/drawing/2014/main" id="{79A4C235-6DFC-CC7C-E7D6-6032F989FBEA}"/>
              </a:ext>
            </a:extLst>
          </xdr:cNvPr>
          <xdr:cNvCxnSpPr/>
        </xdr:nvCxnSpPr>
        <xdr:spPr>
          <a:xfrm rot="120000">
            <a:off x="13668680" y="1764983"/>
            <a:ext cx="0" cy="115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9" name="直線コネクタ 528">
            <a:extLst>
              <a:ext uri="{FF2B5EF4-FFF2-40B4-BE49-F238E27FC236}">
                <a16:creationId xmlns:a16="http://schemas.microsoft.com/office/drawing/2014/main" id="{B03F0294-739C-BFBC-3B17-204B11AC62C7}"/>
              </a:ext>
            </a:extLst>
          </xdr:cNvPr>
          <xdr:cNvCxnSpPr/>
        </xdr:nvCxnSpPr>
        <xdr:spPr>
          <a:xfrm rot="120000">
            <a:off x="13668681" y="1694499"/>
            <a:ext cx="3816" cy="104775"/>
          </a:xfrm>
          <a:prstGeom prst="line">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30" name="直線コネクタ 529">
            <a:extLst>
              <a:ext uri="{FF2B5EF4-FFF2-40B4-BE49-F238E27FC236}">
                <a16:creationId xmlns:a16="http://schemas.microsoft.com/office/drawing/2014/main" id="{F650A677-3564-22C2-2B03-3436F69F0428}"/>
              </a:ext>
            </a:extLst>
          </xdr:cNvPr>
          <xdr:cNvCxnSpPr/>
        </xdr:nvCxnSpPr>
        <xdr:spPr>
          <a:xfrm rot="120000">
            <a:off x="13661048" y="1879283"/>
            <a:ext cx="0" cy="207645"/>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31" name="直線コネクタ 530">
            <a:extLst>
              <a:ext uri="{FF2B5EF4-FFF2-40B4-BE49-F238E27FC236}">
                <a16:creationId xmlns:a16="http://schemas.microsoft.com/office/drawing/2014/main" id="{28960207-2648-FBAE-38CA-C5777F86D4C1}"/>
              </a:ext>
            </a:extLst>
          </xdr:cNvPr>
          <xdr:cNvCxnSpPr/>
        </xdr:nvCxnSpPr>
        <xdr:spPr>
          <a:xfrm rot="120000">
            <a:off x="13979491" y="1635897"/>
            <a:ext cx="0" cy="174495"/>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32" name="直線コネクタ 531">
            <a:extLst>
              <a:ext uri="{FF2B5EF4-FFF2-40B4-BE49-F238E27FC236}">
                <a16:creationId xmlns:a16="http://schemas.microsoft.com/office/drawing/2014/main" id="{7A302D33-1041-6916-D52B-D6ED46499FA1}"/>
              </a:ext>
            </a:extLst>
          </xdr:cNvPr>
          <xdr:cNvCxnSpPr/>
        </xdr:nvCxnSpPr>
        <xdr:spPr>
          <a:xfrm rot="120000">
            <a:off x="12757388" y="1622108"/>
            <a:ext cx="0" cy="6782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33" name="円弧 532">
            <a:extLst>
              <a:ext uri="{FF2B5EF4-FFF2-40B4-BE49-F238E27FC236}">
                <a16:creationId xmlns:a16="http://schemas.microsoft.com/office/drawing/2014/main" id="{0DC60C33-9D23-E8F9-BC8C-319FB6CA317E}"/>
              </a:ext>
            </a:extLst>
          </xdr:cNvPr>
          <xdr:cNvSpPr/>
        </xdr:nvSpPr>
        <xdr:spPr>
          <a:xfrm>
            <a:off x="12348690" y="1165309"/>
            <a:ext cx="1201321" cy="1204243"/>
          </a:xfrm>
          <a:prstGeom prst="arc">
            <a:avLst>
              <a:gd name="adj1" fmla="val 13587402"/>
              <a:gd name="adj2" fmla="val 16132773"/>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34" name="円弧 533">
            <a:extLst>
              <a:ext uri="{FF2B5EF4-FFF2-40B4-BE49-F238E27FC236}">
                <a16:creationId xmlns:a16="http://schemas.microsoft.com/office/drawing/2014/main" id="{6E02DF1E-AAF0-D676-AA52-031C8B7AE68D}"/>
              </a:ext>
            </a:extLst>
          </xdr:cNvPr>
          <xdr:cNvSpPr/>
        </xdr:nvSpPr>
        <xdr:spPr>
          <a:xfrm>
            <a:off x="12189694" y="1009901"/>
            <a:ext cx="1513288" cy="1516564"/>
          </a:xfrm>
          <a:prstGeom prst="arc">
            <a:avLst>
              <a:gd name="adj1" fmla="val 13587402"/>
              <a:gd name="adj2" fmla="val 16267367"/>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35" name="テキスト ボックス 534">
            <a:extLst>
              <a:ext uri="{FF2B5EF4-FFF2-40B4-BE49-F238E27FC236}">
                <a16:creationId xmlns:a16="http://schemas.microsoft.com/office/drawing/2014/main" id="{B3BF00FD-AAF9-9A18-8C75-A369612F188F}"/>
              </a:ext>
            </a:extLst>
          </xdr:cNvPr>
          <xdr:cNvSpPr txBox="1"/>
        </xdr:nvSpPr>
        <xdr:spPr>
          <a:xfrm rot="20507983">
            <a:off x="12493865" y="1002380"/>
            <a:ext cx="526240" cy="2757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45-β</a:t>
            </a:r>
          </a:p>
        </xdr:txBody>
      </xdr:sp>
      <xdr:sp macro="" textlink="">
        <xdr:nvSpPr>
          <xdr:cNvPr id="536" name="テキスト ボックス 535">
            <a:extLst>
              <a:ext uri="{FF2B5EF4-FFF2-40B4-BE49-F238E27FC236}">
                <a16:creationId xmlns:a16="http://schemas.microsoft.com/office/drawing/2014/main" id="{BFBA3FC5-C4B7-3ED1-BB86-9C5C06E0E329}"/>
              </a:ext>
            </a:extLst>
          </xdr:cNvPr>
          <xdr:cNvSpPr txBox="1"/>
        </xdr:nvSpPr>
        <xdr:spPr>
          <a:xfrm rot="20168027">
            <a:off x="12345422" y="816895"/>
            <a:ext cx="524043" cy="278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45+β</a:t>
            </a:r>
          </a:p>
        </xdr:txBody>
      </xdr:sp>
      <xdr:cxnSp macro="">
        <xdr:nvCxnSpPr>
          <xdr:cNvPr id="537" name="直線コネクタ 536">
            <a:extLst>
              <a:ext uri="{FF2B5EF4-FFF2-40B4-BE49-F238E27FC236}">
                <a16:creationId xmlns:a16="http://schemas.microsoft.com/office/drawing/2014/main" id="{11779598-C809-C95D-D7EA-9FB34DA0FE46}"/>
              </a:ext>
            </a:extLst>
          </xdr:cNvPr>
          <xdr:cNvCxnSpPr/>
        </xdr:nvCxnSpPr>
        <xdr:spPr>
          <a:xfrm rot="120000">
            <a:off x="15474389" y="1691344"/>
            <a:ext cx="35674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8" name="直線コネクタ 537">
            <a:extLst>
              <a:ext uri="{FF2B5EF4-FFF2-40B4-BE49-F238E27FC236}">
                <a16:creationId xmlns:a16="http://schemas.microsoft.com/office/drawing/2014/main" id="{378853E7-8A61-19E2-E8C5-48AFAB11E634}"/>
              </a:ext>
            </a:extLst>
          </xdr:cNvPr>
          <xdr:cNvCxnSpPr/>
        </xdr:nvCxnSpPr>
        <xdr:spPr>
          <a:xfrm>
            <a:off x="15475812" y="1766937"/>
            <a:ext cx="539068" cy="187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9" name="直線コネクタ 538">
            <a:extLst>
              <a:ext uri="{FF2B5EF4-FFF2-40B4-BE49-F238E27FC236}">
                <a16:creationId xmlns:a16="http://schemas.microsoft.com/office/drawing/2014/main" id="{AAEDA0C4-81AF-CB7D-52EB-D296DA73F9BA}"/>
              </a:ext>
            </a:extLst>
          </xdr:cNvPr>
          <xdr:cNvCxnSpPr/>
        </xdr:nvCxnSpPr>
        <xdr:spPr>
          <a:xfrm flipH="1">
            <a:off x="15734354" y="994777"/>
            <a:ext cx="23902" cy="68828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40" name="直線コネクタ 539">
            <a:extLst>
              <a:ext uri="{FF2B5EF4-FFF2-40B4-BE49-F238E27FC236}">
                <a16:creationId xmlns:a16="http://schemas.microsoft.com/office/drawing/2014/main" id="{E0049673-6EDC-038D-87BC-BBEA83D927F9}"/>
              </a:ext>
            </a:extLst>
          </xdr:cNvPr>
          <xdr:cNvCxnSpPr/>
        </xdr:nvCxnSpPr>
        <xdr:spPr>
          <a:xfrm flipH="1">
            <a:off x="15938080" y="1002660"/>
            <a:ext cx="26904" cy="775724"/>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41" name="直線コネクタ 540">
            <a:extLst>
              <a:ext uri="{FF2B5EF4-FFF2-40B4-BE49-F238E27FC236}">
                <a16:creationId xmlns:a16="http://schemas.microsoft.com/office/drawing/2014/main" id="{BF87C6E3-C69D-2AB1-381D-1CDFB0C682D5}"/>
              </a:ext>
            </a:extLst>
          </xdr:cNvPr>
          <xdr:cNvCxnSpPr/>
        </xdr:nvCxnSpPr>
        <xdr:spPr>
          <a:xfrm rot="120000">
            <a:off x="12744626" y="2260956"/>
            <a:ext cx="176689"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42" name="直線コネクタ 541">
            <a:extLst>
              <a:ext uri="{FF2B5EF4-FFF2-40B4-BE49-F238E27FC236}">
                <a16:creationId xmlns:a16="http://schemas.microsoft.com/office/drawing/2014/main" id="{648D81AA-D343-2162-48B1-26B6EBAE3531}"/>
              </a:ext>
            </a:extLst>
          </xdr:cNvPr>
          <xdr:cNvCxnSpPr/>
        </xdr:nvCxnSpPr>
        <xdr:spPr>
          <a:xfrm rot="120000">
            <a:off x="12468643" y="1943135"/>
            <a:ext cx="2959744"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543" name="直線コネクタ 542">
            <a:extLst>
              <a:ext uri="{FF2B5EF4-FFF2-40B4-BE49-F238E27FC236}">
                <a16:creationId xmlns:a16="http://schemas.microsoft.com/office/drawing/2014/main" id="{90BE3880-E91A-7A22-5397-D68DD71163E3}"/>
              </a:ext>
            </a:extLst>
          </xdr:cNvPr>
          <xdr:cNvCxnSpPr/>
        </xdr:nvCxnSpPr>
        <xdr:spPr>
          <a:xfrm rot="120000">
            <a:off x="15470549" y="2006376"/>
            <a:ext cx="3980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4" name="直線コネクタ 543">
            <a:extLst>
              <a:ext uri="{FF2B5EF4-FFF2-40B4-BE49-F238E27FC236}">
                <a16:creationId xmlns:a16="http://schemas.microsoft.com/office/drawing/2014/main" id="{10E773B0-69C3-C59F-7F4E-84BB289FE807}"/>
              </a:ext>
            </a:extLst>
          </xdr:cNvPr>
          <xdr:cNvCxnSpPr/>
        </xdr:nvCxnSpPr>
        <xdr:spPr>
          <a:xfrm rot="120000">
            <a:off x="13280706" y="2148173"/>
            <a:ext cx="2141045"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545" name="直線コネクタ 544">
            <a:extLst>
              <a:ext uri="{FF2B5EF4-FFF2-40B4-BE49-F238E27FC236}">
                <a16:creationId xmlns:a16="http://schemas.microsoft.com/office/drawing/2014/main" id="{7F298A9E-FA72-1987-A9DD-741D022D2E21}"/>
              </a:ext>
            </a:extLst>
          </xdr:cNvPr>
          <xdr:cNvCxnSpPr/>
        </xdr:nvCxnSpPr>
        <xdr:spPr>
          <a:xfrm rot="120000">
            <a:off x="15452125" y="2185052"/>
            <a:ext cx="1735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6" name="直線コネクタ 545">
            <a:extLst>
              <a:ext uri="{FF2B5EF4-FFF2-40B4-BE49-F238E27FC236}">
                <a16:creationId xmlns:a16="http://schemas.microsoft.com/office/drawing/2014/main" id="{921A10C1-E935-0CD7-2B12-9EE592981CA1}"/>
              </a:ext>
            </a:extLst>
          </xdr:cNvPr>
          <xdr:cNvCxnSpPr/>
        </xdr:nvCxnSpPr>
        <xdr:spPr>
          <a:xfrm rot="120000" flipH="1">
            <a:off x="15603567" y="2187302"/>
            <a:ext cx="1" cy="537013"/>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47" name="直線コネクタ 546">
            <a:extLst>
              <a:ext uri="{FF2B5EF4-FFF2-40B4-BE49-F238E27FC236}">
                <a16:creationId xmlns:a16="http://schemas.microsoft.com/office/drawing/2014/main" id="{B4EFB5F3-5835-1041-F908-7030B5BAFEF7}"/>
              </a:ext>
            </a:extLst>
          </xdr:cNvPr>
          <xdr:cNvCxnSpPr/>
        </xdr:nvCxnSpPr>
        <xdr:spPr>
          <a:xfrm rot="120000" flipH="1">
            <a:off x="15827347" y="2010102"/>
            <a:ext cx="0" cy="714131"/>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48" name="直線コネクタ 547">
            <a:extLst>
              <a:ext uri="{FF2B5EF4-FFF2-40B4-BE49-F238E27FC236}">
                <a16:creationId xmlns:a16="http://schemas.microsoft.com/office/drawing/2014/main" id="{3848943A-2389-50F2-758A-A82681688F2A}"/>
              </a:ext>
            </a:extLst>
          </xdr:cNvPr>
          <xdr:cNvCxnSpPr/>
        </xdr:nvCxnSpPr>
        <xdr:spPr>
          <a:xfrm rot="120000">
            <a:off x="13255066" y="2134791"/>
            <a:ext cx="0" cy="18164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9" name="直線コネクタ 548">
            <a:extLst>
              <a:ext uri="{FF2B5EF4-FFF2-40B4-BE49-F238E27FC236}">
                <a16:creationId xmlns:a16="http://schemas.microsoft.com/office/drawing/2014/main" id="{E780551D-4D29-F0B5-056D-FA53A0E2AAA6}"/>
              </a:ext>
            </a:extLst>
          </xdr:cNvPr>
          <xdr:cNvCxnSpPr/>
        </xdr:nvCxnSpPr>
        <xdr:spPr>
          <a:xfrm rot="120000">
            <a:off x="12916964" y="2265158"/>
            <a:ext cx="344001"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50" name="直線コネクタ 549">
            <a:extLst>
              <a:ext uri="{FF2B5EF4-FFF2-40B4-BE49-F238E27FC236}">
                <a16:creationId xmlns:a16="http://schemas.microsoft.com/office/drawing/2014/main" id="{D6075D26-B4C7-F1FC-7370-82F47ECFE095}"/>
              </a:ext>
            </a:extLst>
          </xdr:cNvPr>
          <xdr:cNvCxnSpPr/>
        </xdr:nvCxnSpPr>
        <xdr:spPr>
          <a:xfrm rot="120000" flipH="1">
            <a:off x="13883237" y="1885533"/>
            <a:ext cx="0" cy="253461"/>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51" name="直線コネクタ 550">
            <a:extLst>
              <a:ext uri="{FF2B5EF4-FFF2-40B4-BE49-F238E27FC236}">
                <a16:creationId xmlns:a16="http://schemas.microsoft.com/office/drawing/2014/main" id="{3DD6AF96-ABB6-6081-81D5-541D6307C034}"/>
              </a:ext>
            </a:extLst>
          </xdr:cNvPr>
          <xdr:cNvCxnSpPr/>
        </xdr:nvCxnSpPr>
        <xdr:spPr>
          <a:xfrm rot="120000" flipH="1">
            <a:off x="14143592" y="1814261"/>
            <a:ext cx="0" cy="326063"/>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52" name="直線コネクタ 551">
            <a:extLst>
              <a:ext uri="{FF2B5EF4-FFF2-40B4-BE49-F238E27FC236}">
                <a16:creationId xmlns:a16="http://schemas.microsoft.com/office/drawing/2014/main" id="{C8A2C86C-A193-0086-AC84-7F77D71734FC}"/>
              </a:ext>
            </a:extLst>
          </xdr:cNvPr>
          <xdr:cNvCxnSpPr/>
        </xdr:nvCxnSpPr>
        <xdr:spPr>
          <a:xfrm rot="120000">
            <a:off x="12902712" y="2723081"/>
            <a:ext cx="2507616"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53" name="直線コネクタ 552">
            <a:extLst>
              <a:ext uri="{FF2B5EF4-FFF2-40B4-BE49-F238E27FC236}">
                <a16:creationId xmlns:a16="http://schemas.microsoft.com/office/drawing/2014/main" id="{12E30239-7CDE-0802-E1CF-E9EA4CCAD4AC}"/>
              </a:ext>
            </a:extLst>
          </xdr:cNvPr>
          <xdr:cNvCxnSpPr/>
        </xdr:nvCxnSpPr>
        <xdr:spPr>
          <a:xfrm rot="8220000">
            <a:off x="12763802" y="1493297"/>
            <a:ext cx="2720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4" name="直線コネクタ 553">
            <a:extLst>
              <a:ext uri="{FF2B5EF4-FFF2-40B4-BE49-F238E27FC236}">
                <a16:creationId xmlns:a16="http://schemas.microsoft.com/office/drawing/2014/main" id="{20FF3082-CEFA-206C-CC0C-7B175F47014B}"/>
              </a:ext>
            </a:extLst>
          </xdr:cNvPr>
          <xdr:cNvCxnSpPr/>
        </xdr:nvCxnSpPr>
        <xdr:spPr>
          <a:xfrm rot="8220000">
            <a:off x="13242482" y="2010080"/>
            <a:ext cx="2720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5" name="直線コネクタ 554">
            <a:extLst>
              <a:ext uri="{FF2B5EF4-FFF2-40B4-BE49-F238E27FC236}">
                <a16:creationId xmlns:a16="http://schemas.microsoft.com/office/drawing/2014/main" id="{725D054E-901A-E48D-0C3E-9890401AB2CC}"/>
              </a:ext>
            </a:extLst>
          </xdr:cNvPr>
          <xdr:cNvCxnSpPr/>
        </xdr:nvCxnSpPr>
        <xdr:spPr>
          <a:xfrm rot="2820000">
            <a:off x="12856024" y="1680888"/>
            <a:ext cx="709760"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556" name="フリーフォーム: 図形 555">
            <a:extLst>
              <a:ext uri="{FF2B5EF4-FFF2-40B4-BE49-F238E27FC236}">
                <a16:creationId xmlns:a16="http://schemas.microsoft.com/office/drawing/2014/main" id="{30AF2549-2A4E-512C-75A2-663B1002B12C}"/>
              </a:ext>
            </a:extLst>
          </xdr:cNvPr>
          <xdr:cNvSpPr/>
        </xdr:nvSpPr>
        <xdr:spPr>
          <a:xfrm>
            <a:off x="13029772" y="1066801"/>
            <a:ext cx="1166339" cy="764381"/>
          </a:xfrm>
          <a:custGeom>
            <a:avLst/>
            <a:gdLst>
              <a:gd name="connsiteX0" fmla="*/ 0 w 1166812"/>
              <a:gd name="connsiteY0" fmla="*/ 764381 h 764381"/>
              <a:gd name="connsiteX1" fmla="*/ 385762 w 1166812"/>
              <a:gd name="connsiteY1" fmla="*/ 0 h 764381"/>
              <a:gd name="connsiteX2" fmla="*/ 1166812 w 1166812"/>
              <a:gd name="connsiteY2" fmla="*/ 0 h 764381"/>
            </a:gdLst>
            <a:ahLst/>
            <a:cxnLst>
              <a:cxn ang="0">
                <a:pos x="connsiteX0" y="connsiteY0"/>
              </a:cxn>
              <a:cxn ang="0">
                <a:pos x="connsiteX1" y="connsiteY1"/>
              </a:cxn>
              <a:cxn ang="0">
                <a:pos x="connsiteX2" y="connsiteY2"/>
              </a:cxn>
            </a:cxnLst>
            <a:rect l="l" t="t" r="r" b="b"/>
            <a:pathLst>
              <a:path w="1166812" h="764381">
                <a:moveTo>
                  <a:pt x="0" y="764381"/>
                </a:moveTo>
                <a:lnTo>
                  <a:pt x="385762" y="0"/>
                </a:lnTo>
                <a:lnTo>
                  <a:pt x="1166812" y="0"/>
                </a:lnTo>
              </a:path>
            </a:pathLst>
          </a:custGeom>
          <a:noFill/>
          <a:ln w="63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1" name="テキスト ボックス 570">
            <a:extLst>
              <a:ext uri="{FF2B5EF4-FFF2-40B4-BE49-F238E27FC236}">
                <a16:creationId xmlns:a16="http://schemas.microsoft.com/office/drawing/2014/main" id="{4FEAB1AD-A148-D5B4-33AE-6F5180C8C05A}"/>
              </a:ext>
            </a:extLst>
          </xdr:cNvPr>
          <xdr:cNvSpPr txBox="1"/>
        </xdr:nvSpPr>
        <xdr:spPr>
          <a:xfrm>
            <a:off x="13163550" y="3257550"/>
            <a:ext cx="1261884"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計算式説明図</a:t>
            </a:r>
          </a:p>
        </xdr:txBody>
      </xdr:sp>
      <xdr:sp macro="" textlink="">
        <xdr:nvSpPr>
          <xdr:cNvPr id="572" name="正方形/長方形 571">
            <a:extLst>
              <a:ext uri="{FF2B5EF4-FFF2-40B4-BE49-F238E27FC236}">
                <a16:creationId xmlns:a16="http://schemas.microsoft.com/office/drawing/2014/main" id="{C4D2CF8B-FAFF-DB8C-46C3-CC3874E5B343}"/>
              </a:ext>
            </a:extLst>
          </xdr:cNvPr>
          <xdr:cNvSpPr/>
        </xdr:nvSpPr>
        <xdr:spPr>
          <a:xfrm>
            <a:off x="11134726" y="466725"/>
            <a:ext cx="5105400" cy="28289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23</xdr:col>
      <xdr:colOff>419100</xdr:colOff>
      <xdr:row>0</xdr:row>
      <xdr:rowOff>171450</xdr:rowOff>
    </xdr:from>
    <xdr:to>
      <xdr:col>29</xdr:col>
      <xdr:colOff>552450</xdr:colOff>
      <xdr:row>31</xdr:row>
      <xdr:rowOff>97525</xdr:rowOff>
    </xdr:to>
    <xdr:grpSp>
      <xdr:nvGrpSpPr>
        <xdr:cNvPr id="579" name="グループ化 578">
          <a:extLst>
            <a:ext uri="{FF2B5EF4-FFF2-40B4-BE49-F238E27FC236}">
              <a16:creationId xmlns:a16="http://schemas.microsoft.com/office/drawing/2014/main" id="{75B95A55-E88A-0A2E-3E7D-3BB8D4471FE5}"/>
            </a:ext>
          </a:extLst>
        </xdr:cNvPr>
        <xdr:cNvGrpSpPr/>
      </xdr:nvGrpSpPr>
      <xdr:grpSpPr>
        <a:xfrm>
          <a:off x="16354425" y="171450"/>
          <a:ext cx="4657725" cy="7307950"/>
          <a:chOff x="13820775" y="3552825"/>
          <a:chExt cx="4657725" cy="7327000"/>
        </a:xfrm>
      </xdr:grpSpPr>
      <mc:AlternateContent xmlns:mc="http://schemas.openxmlformats.org/markup-compatibility/2006" xmlns:a14="http://schemas.microsoft.com/office/drawing/2010/main">
        <mc:Choice Requires="a14">
          <xdr:sp macro="" textlink="">
            <xdr:nvSpPr>
              <xdr:cNvPr id="254" name="テキスト ボックス 253">
                <a:extLst>
                  <a:ext uri="{FF2B5EF4-FFF2-40B4-BE49-F238E27FC236}">
                    <a16:creationId xmlns:a16="http://schemas.microsoft.com/office/drawing/2014/main" id="{26030FB6-395C-D7AD-205A-8855C52F5874}"/>
                  </a:ext>
                </a:extLst>
              </xdr:cNvPr>
              <xdr:cNvSpPr txBox="1"/>
            </xdr:nvSpPr>
            <xdr:spPr>
              <a:xfrm>
                <a:off x="14240203" y="7843193"/>
                <a:ext cx="1583703"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⑦</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②</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𝑑𝑠</m:t>
                          </m:r>
                        </m:num>
                        <m:den>
                          <m:r>
                            <a:rPr kumimoji="1" lang="en-US" altLang="ja-JP" sz="1100" b="0" i="1">
                              <a:latin typeface="Cambria Math" panose="02040503050406030204" pitchFamily="18" charset="0"/>
                            </a:rPr>
                            <m:t>2</m:t>
                          </m:r>
                        </m:den>
                      </m:f>
                      <m:func>
                        <m:funcPr>
                          <m:ctrlPr>
                            <a:rPr kumimoji="1" lang="en-US" altLang="ja-JP" sz="1100" b="0" i="1">
                              <a:latin typeface="Cambria Math" panose="02040503050406030204" pitchFamily="18" charset="0"/>
                            </a:rPr>
                          </m:ctrlPr>
                        </m:funcPr>
                        <m:fName>
                          <m:r>
                            <m:rPr>
                              <m:sty m:val="p"/>
                            </m:rPr>
                            <a:rPr kumimoji="1" lang="en-US" altLang="ja-JP" sz="1100" b="0" i="0">
                              <a:latin typeface="Cambria Math" panose="02040503050406030204" pitchFamily="18" charset="0"/>
                            </a:rPr>
                            <m:t>cos</m:t>
                          </m:r>
                        </m:fName>
                        <m:e>
                          <m:d>
                            <m:dPr>
                              <m:ctrlPr>
                                <a:rPr kumimoji="1" lang="en-US" altLang="ja-JP" sz="1100" b="0" i="1">
                                  <a:latin typeface="Cambria Math" panose="02040503050406030204" pitchFamily="18" charset="0"/>
                                </a:rPr>
                              </m:ctrlPr>
                            </m:dPr>
                            <m:e>
                              <m:r>
                                <a:rPr kumimoji="1" lang="en-US" altLang="ja-JP" sz="1100" b="0" i="1">
                                  <a:latin typeface="Cambria Math" panose="02040503050406030204" pitchFamily="18" charset="0"/>
                                </a:rPr>
                                <m:t>45+</m:t>
                              </m:r>
                              <m:r>
                                <a:rPr kumimoji="1" lang="ja-JP" altLang="en-US" sz="1100" b="0" i="1">
                                  <a:latin typeface="Cambria Math" panose="02040503050406030204" pitchFamily="18" charset="0"/>
                                </a:rPr>
                                <m:t>𝛽</m:t>
                              </m:r>
                            </m:e>
                          </m:d>
                        </m:e>
                      </m:func>
                    </m:oMath>
                  </m:oMathPara>
                </a14:m>
                <a:endParaRPr kumimoji="1" lang="ja-JP" altLang="en-US" sz="1100"/>
              </a:p>
            </xdr:txBody>
          </xdr:sp>
        </mc:Choice>
        <mc:Fallback xmlns="">
          <xdr:sp macro="" textlink="">
            <xdr:nvSpPr>
              <xdr:cNvPr id="254" name="テキスト ボックス 253">
                <a:extLst>
                  <a:ext uri="{FF2B5EF4-FFF2-40B4-BE49-F238E27FC236}">
                    <a16:creationId xmlns:a16="http://schemas.microsoft.com/office/drawing/2014/main" id="{26030FB6-395C-D7AD-205A-8855C52F5874}"/>
                  </a:ext>
                </a:extLst>
              </xdr:cNvPr>
              <xdr:cNvSpPr txBox="1"/>
            </xdr:nvSpPr>
            <xdr:spPr>
              <a:xfrm>
                <a:off x="14240203" y="7843193"/>
                <a:ext cx="1583703"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1100" b="0" i="0">
                    <a:latin typeface="Cambria Math" panose="02040503050406030204" pitchFamily="18" charset="0"/>
                  </a:rPr>
                  <a:t>⑦</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②</a:t>
                </a:r>
                <a:r>
                  <a:rPr kumimoji="1" lang="en-US" altLang="ja-JP" sz="1100" b="0" i="0">
                    <a:latin typeface="Cambria Math" panose="02040503050406030204" pitchFamily="18" charset="0"/>
                  </a:rPr>
                  <a:t>=𝑑𝑠/2  cos⁡(45+</a:t>
                </a:r>
                <a:r>
                  <a:rPr kumimoji="1" lang="ja-JP" altLang="en-US" sz="1100" b="0" i="0">
                    <a:latin typeface="Cambria Math" panose="02040503050406030204" pitchFamily="18" charset="0"/>
                  </a:rPr>
                  <a:t>𝛽)</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256" name="テキスト ボックス 255">
                <a:extLst>
                  <a:ext uri="{FF2B5EF4-FFF2-40B4-BE49-F238E27FC236}">
                    <a16:creationId xmlns:a16="http://schemas.microsoft.com/office/drawing/2014/main" id="{8327FCC1-9A22-DF0B-883B-ED5CFDE4A28D}"/>
                  </a:ext>
                </a:extLst>
              </xdr:cNvPr>
              <xdr:cNvSpPr txBox="1"/>
            </xdr:nvSpPr>
            <xdr:spPr>
              <a:xfrm>
                <a:off x="13862159" y="7488570"/>
                <a:ext cx="2509918"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⑧</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⑦</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③</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𝑑𝑠</m:t>
                          </m:r>
                        </m:num>
                        <m:den>
                          <m:r>
                            <a:rPr kumimoji="1" lang="en-US" altLang="ja-JP" sz="1100" b="0" i="1">
                              <a:latin typeface="Cambria Math" panose="02040503050406030204" pitchFamily="18" charset="0"/>
                            </a:rPr>
                            <m:t>2</m:t>
                          </m:r>
                        </m:den>
                      </m:f>
                      <m:func>
                        <m:funcPr>
                          <m:ctrlPr>
                            <a:rPr kumimoji="1" lang="en-US" altLang="ja-JP" sz="1100" b="0" i="1">
                              <a:latin typeface="Cambria Math" panose="02040503050406030204" pitchFamily="18" charset="0"/>
                            </a:rPr>
                          </m:ctrlPr>
                        </m:funcPr>
                        <m:fName>
                          <m:r>
                            <m:rPr>
                              <m:sty m:val="p"/>
                            </m:rPr>
                            <a:rPr kumimoji="1" lang="en-US" altLang="ja-JP" sz="1100" b="0" i="0">
                              <a:latin typeface="Cambria Math" panose="02040503050406030204" pitchFamily="18" charset="0"/>
                            </a:rPr>
                            <m:t>cos</m:t>
                          </m:r>
                        </m:fName>
                        <m:e>
                          <m:d>
                            <m:dPr>
                              <m:ctrlPr>
                                <a:rPr kumimoji="1" lang="en-US" altLang="ja-JP" sz="1100" b="0" i="1">
                                  <a:latin typeface="Cambria Math" panose="02040503050406030204" pitchFamily="18" charset="0"/>
                                </a:rPr>
                              </m:ctrlPr>
                            </m:dPr>
                            <m:e>
                              <m:r>
                                <a:rPr kumimoji="1" lang="en-US" altLang="ja-JP" sz="1100" b="0" i="1">
                                  <a:latin typeface="Cambria Math" panose="02040503050406030204" pitchFamily="18" charset="0"/>
                                </a:rPr>
                                <m:t>45+</m:t>
                              </m:r>
                              <m:r>
                                <a:rPr kumimoji="1" lang="ja-JP" altLang="en-US" sz="1100" b="0" i="1">
                                  <a:latin typeface="Cambria Math" panose="02040503050406030204" pitchFamily="18" charset="0"/>
                                </a:rPr>
                                <m:t>𝛽</m:t>
                              </m:r>
                            </m:e>
                          </m:d>
                          <m:r>
                            <a:rPr kumimoji="1" lang="en-US" altLang="ja-JP" sz="1100" b="0" i="1">
                              <a:latin typeface="Cambria Math" panose="02040503050406030204" pitchFamily="18" charset="0"/>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oMath>
                  </m:oMathPara>
                </a14:m>
                <a:endParaRPr kumimoji="1" lang="ja-JP" altLang="en-US" sz="1100"/>
              </a:p>
            </xdr:txBody>
          </xdr:sp>
        </mc:Choice>
        <mc:Fallback xmlns="">
          <xdr:sp macro="" textlink="">
            <xdr:nvSpPr>
              <xdr:cNvPr id="256" name="テキスト ボックス 255">
                <a:extLst>
                  <a:ext uri="{FF2B5EF4-FFF2-40B4-BE49-F238E27FC236}">
                    <a16:creationId xmlns:a16="http://schemas.microsoft.com/office/drawing/2014/main" id="{8327FCC1-9A22-DF0B-883B-ED5CFDE4A28D}"/>
                  </a:ext>
                </a:extLst>
              </xdr:cNvPr>
              <xdr:cNvSpPr txBox="1"/>
            </xdr:nvSpPr>
            <xdr:spPr>
              <a:xfrm>
                <a:off x="13862159" y="7488570"/>
                <a:ext cx="2509918"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1100" b="0" i="0">
                    <a:latin typeface="Cambria Math" panose="02040503050406030204" pitchFamily="18" charset="0"/>
                  </a:rPr>
                  <a:t>⑧</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⑦</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③</a:t>
                </a:r>
                <a:r>
                  <a:rPr kumimoji="1" lang="en-US" altLang="ja-JP" sz="1100" b="0" i="0">
                    <a:latin typeface="Cambria Math" panose="02040503050406030204" pitchFamily="18" charset="0"/>
                  </a:rPr>
                  <a:t>=𝑑𝑠/2  cos⁡〖(45+</a:t>
                </a:r>
                <a:r>
                  <a:rPr kumimoji="1" lang="ja-JP" altLang="en-US" sz="1100" b="0" i="0">
                    <a:latin typeface="Cambria Math" panose="02040503050406030204" pitchFamily="18" charset="0"/>
                  </a:rPr>
                  <a:t>𝛽)</a:t>
                </a:r>
                <a:r>
                  <a:rPr kumimoji="1" lang="en-US" altLang="ja-JP" sz="1100" b="0" i="0">
                    <a:latin typeface="Cambria Math" panose="02040503050406030204" pitchFamily="18" charset="0"/>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257" name="テキスト ボックス 256">
                <a:extLst>
                  <a:ext uri="{FF2B5EF4-FFF2-40B4-BE49-F238E27FC236}">
                    <a16:creationId xmlns:a16="http://schemas.microsoft.com/office/drawing/2014/main" id="{490CCB47-6C81-2A8C-6590-D0BB354E02A3}"/>
                  </a:ext>
                </a:extLst>
              </xdr:cNvPr>
              <xdr:cNvSpPr txBox="1"/>
            </xdr:nvSpPr>
            <xdr:spPr>
              <a:xfrm>
                <a:off x="13862159" y="8255699"/>
                <a:ext cx="2902333"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⑨</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𝐷</m:t>
                          </m:r>
                        </m:num>
                        <m:den>
                          <m:r>
                            <a:rPr kumimoji="1" lang="en-US" altLang="ja-JP" sz="1100" b="0" i="1">
                              <a:latin typeface="Cambria Math" panose="02040503050406030204" pitchFamily="18" charset="0"/>
                            </a:rPr>
                            <m:t>2</m:t>
                          </m:r>
                        </m:den>
                      </m:f>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⑧</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𝐷</m:t>
                          </m:r>
                        </m:num>
                        <m:den>
                          <m:r>
                            <a:rPr kumimoji="1" lang="en-US" altLang="ja-JP" sz="1100" b="0" i="1">
                              <a:latin typeface="Cambria Math" panose="02040503050406030204" pitchFamily="18" charset="0"/>
                            </a:rPr>
                            <m:t>2</m:t>
                          </m:r>
                        </m:den>
                      </m:f>
                      <m:r>
                        <a:rPr kumimoji="1" lang="en-US" altLang="ja-JP" sz="1100" b="0" i="1">
                          <a:latin typeface="Cambria Math" panose="02040503050406030204" pitchFamily="18" charset="0"/>
                        </a:rPr>
                        <m:t>−</m:t>
                      </m:r>
                      <m:d>
                        <m:dPr>
                          <m:ctrlPr>
                            <a:rPr kumimoji="1" lang="en-US" altLang="ja-JP" sz="1100" b="0" i="1">
                              <a:latin typeface="Cambria Math" panose="02040503050406030204" pitchFamily="18" charset="0"/>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e>
                      </m:d>
                    </m:oMath>
                  </m:oMathPara>
                </a14:m>
                <a:endParaRPr kumimoji="1" lang="ja-JP" altLang="en-US" sz="1100"/>
              </a:p>
            </xdr:txBody>
          </xdr:sp>
        </mc:Choice>
        <mc:Fallback xmlns="">
          <xdr:sp macro="" textlink="">
            <xdr:nvSpPr>
              <xdr:cNvPr id="257" name="テキスト ボックス 256">
                <a:extLst>
                  <a:ext uri="{FF2B5EF4-FFF2-40B4-BE49-F238E27FC236}">
                    <a16:creationId xmlns:a16="http://schemas.microsoft.com/office/drawing/2014/main" id="{490CCB47-6C81-2A8C-6590-D0BB354E02A3}"/>
                  </a:ext>
                </a:extLst>
              </xdr:cNvPr>
              <xdr:cNvSpPr txBox="1"/>
            </xdr:nvSpPr>
            <xdr:spPr>
              <a:xfrm>
                <a:off x="13862159" y="8255699"/>
                <a:ext cx="2902333"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1100" b="0" i="0">
                    <a:latin typeface="Cambria Math" panose="02040503050406030204" pitchFamily="18" charset="0"/>
                  </a:rPr>
                  <a:t>⑨</a:t>
                </a:r>
                <a:r>
                  <a:rPr kumimoji="1" lang="en-US" altLang="ja-JP" sz="1100" b="0" i="0">
                    <a:latin typeface="Cambria Math" panose="02040503050406030204" pitchFamily="18" charset="0"/>
                  </a:rPr>
                  <a:t>=𝐷/2−</a:t>
                </a:r>
                <a:r>
                  <a:rPr kumimoji="1" lang="ja-JP" altLang="en-US" sz="1100" b="0" i="0">
                    <a:latin typeface="Cambria Math" panose="02040503050406030204" pitchFamily="18" charset="0"/>
                  </a:rPr>
                  <a:t>⑧</a:t>
                </a:r>
                <a:r>
                  <a:rPr kumimoji="1" lang="en-US" altLang="ja-JP" sz="1100" b="0" i="0">
                    <a:latin typeface="Cambria Math" panose="02040503050406030204" pitchFamily="18" charset="0"/>
                  </a:rPr>
                  <a:t>=𝐷/2−(</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en-US" altLang="ja-JP" sz="1100" b="0" i="0">
                    <a:solidFill>
                      <a:schemeClr val="tx1"/>
                    </a:solidFill>
                    <a:effectLst/>
                    <a:latin typeface="Cambria Math" panose="02040503050406030204" pitchFamily="18" charset="0"/>
                    <a:ea typeface="+mn-ea"/>
                    <a:cs typeface="+mn-cs"/>
                  </a:rPr>
                  <a:t> )</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258" name="テキスト ボックス 257">
                <a:extLst>
                  <a:ext uri="{FF2B5EF4-FFF2-40B4-BE49-F238E27FC236}">
                    <a16:creationId xmlns:a16="http://schemas.microsoft.com/office/drawing/2014/main" id="{CB388C47-2164-ABF9-A362-34E090914389}"/>
                  </a:ext>
                </a:extLst>
              </xdr:cNvPr>
              <xdr:cNvSpPr txBox="1"/>
            </xdr:nvSpPr>
            <xdr:spPr>
              <a:xfrm>
                <a:off x="13862159" y="8690490"/>
                <a:ext cx="385111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⑩</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⑧</m:t>
                      </m:r>
                      <m:func>
                        <m:funcPr>
                          <m:ctrlPr>
                            <a:rPr kumimoji="1" lang="en-US" altLang="ja-JP" sz="1100" b="0" i="1">
                              <a:latin typeface="Cambria Math" panose="02040503050406030204" pitchFamily="18" charset="0"/>
                            </a:rPr>
                          </m:ctrlPr>
                        </m:funcPr>
                        <m:fName>
                          <m:r>
                            <m:rPr>
                              <m:sty m:val="p"/>
                            </m:rPr>
                            <a:rPr kumimoji="1" lang="en-US" altLang="ja-JP" sz="1100" b="0" i="0">
                              <a:latin typeface="Cambria Math" panose="02040503050406030204" pitchFamily="18" charset="0"/>
                            </a:rPr>
                            <m:t>tan</m:t>
                          </m:r>
                        </m:fName>
                        <m:e>
                          <m:d>
                            <m:dPr>
                              <m:ctrlPr>
                                <a:rPr kumimoji="1" lang="en-US" altLang="ja-JP" sz="1100" b="0" i="1">
                                  <a:latin typeface="Cambria Math" panose="02040503050406030204" pitchFamily="18" charset="0"/>
                                </a:rPr>
                              </m:ctrlPr>
                            </m:dPr>
                            <m:e>
                              <m:r>
                                <a:rPr kumimoji="1" lang="en-US" altLang="ja-JP" sz="1100" b="0" i="1">
                                  <a:latin typeface="Cambria Math" panose="02040503050406030204" pitchFamily="18" charset="0"/>
                                </a:rPr>
                                <m:t>45+</m:t>
                              </m:r>
                              <m:r>
                                <a:rPr kumimoji="1" lang="ja-JP" altLang="en-US" sz="1100" b="0" i="1">
                                  <a:latin typeface="Cambria Math" panose="02040503050406030204" pitchFamily="18" charset="0"/>
                                </a:rPr>
                                <m:t>𝛽</m:t>
                              </m:r>
                            </m:e>
                          </m:d>
                        </m:e>
                      </m:func>
                      <m:r>
                        <a:rPr kumimoji="1" lang="en-US" altLang="ja-JP" sz="1100" b="0" i="1">
                          <a:latin typeface="Cambria Math" panose="02040503050406030204" pitchFamily="18" charset="0"/>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e>
                      </m:d>
                      <m:r>
                        <m:rPr>
                          <m:sty m:val="p"/>
                        </m:rPr>
                        <a:rPr kumimoji="1" lang="en-US" altLang="ja-JP" sz="1100" b="0" i="0">
                          <a:solidFill>
                            <a:schemeClr val="tx1"/>
                          </a:solidFill>
                          <a:effectLst/>
                          <a:latin typeface="Cambria Math" panose="02040503050406030204" pitchFamily="18" charset="0"/>
                          <a:ea typeface="+mn-ea"/>
                          <a:cs typeface="+mn-cs"/>
                        </a:rPr>
                        <m:t>tan</m:t>
                      </m:r>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Cambria Math" panose="02040503050406030204" pitchFamily="18" charset="0"/>
                          <a:cs typeface="+mn-cs"/>
                        </a:rPr>
                        <m:t>β</m:t>
                      </m:r>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m:t>
                      </m:r>
                    </m:oMath>
                  </m:oMathPara>
                </a14:m>
                <a:endParaRPr lang="ja-JP" altLang="ja-JP">
                  <a:effectLst/>
                </a:endParaRPr>
              </a:p>
            </xdr:txBody>
          </xdr:sp>
        </mc:Choice>
        <mc:Fallback xmlns="">
          <xdr:sp macro="" textlink="">
            <xdr:nvSpPr>
              <xdr:cNvPr id="258" name="テキスト ボックス 257">
                <a:extLst>
                  <a:ext uri="{FF2B5EF4-FFF2-40B4-BE49-F238E27FC236}">
                    <a16:creationId xmlns:a16="http://schemas.microsoft.com/office/drawing/2014/main" id="{CB388C47-2164-ABF9-A362-34E090914389}"/>
                  </a:ext>
                </a:extLst>
              </xdr:cNvPr>
              <xdr:cNvSpPr txBox="1"/>
            </xdr:nvSpPr>
            <xdr:spPr>
              <a:xfrm>
                <a:off x="13862159" y="8690490"/>
                <a:ext cx="385111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latin typeface="Cambria Math" panose="02040503050406030204" pitchFamily="18" charset="0"/>
                  </a:rPr>
                  <a:t>⑩</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⑧</a:t>
                </a:r>
                <a:r>
                  <a:rPr kumimoji="1" lang="en-US" altLang="ja-JP" sz="1100" b="0" i="0">
                    <a:latin typeface="Cambria Math" panose="02040503050406030204" pitchFamily="18" charset="0"/>
                  </a:rPr>
                  <a:t>tan⁡(45+</a:t>
                </a:r>
                <a:r>
                  <a:rPr kumimoji="1" lang="ja-JP" altLang="en-US" sz="1100" b="0" i="0">
                    <a:latin typeface="Cambria Math" panose="02040503050406030204" pitchFamily="18" charset="0"/>
                  </a:rPr>
                  <a:t>𝛽)</a:t>
                </a:r>
                <a:r>
                  <a:rPr kumimoji="1" lang="en-US" altLang="ja-JP" sz="1100" b="0" i="0">
                    <a:latin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ja-JP"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Cambria Math" panose="02040503050406030204" pitchFamily="18" charset="0"/>
                    <a:ea typeface="+mn-ea"/>
                    <a:cs typeface="+mn-cs"/>
                  </a:rPr>
                  <a:t>tan(45+</a:t>
                </a:r>
                <a:r>
                  <a:rPr kumimoji="1" lang="el-GR" altLang="ja-JP" sz="1100" b="0" i="0">
                    <a:solidFill>
                      <a:schemeClr val="tx1"/>
                    </a:solidFill>
                    <a:effectLst/>
                    <a:latin typeface="Cambria Math" panose="02040503050406030204" pitchFamily="18" charset="0"/>
                    <a:ea typeface="Cambria Math" panose="02040503050406030204" pitchFamily="18" charset="0"/>
                    <a:cs typeface="+mn-cs"/>
                  </a:rPr>
                  <a:t>β</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endParaRPr lang="ja-JP" altLang="ja-JP">
                  <a:effectLst/>
                </a:endParaRPr>
              </a:p>
            </xdr:txBody>
          </xdr:sp>
        </mc:Fallback>
      </mc:AlternateContent>
      <mc:AlternateContent xmlns:mc="http://schemas.openxmlformats.org/markup-compatibility/2006" xmlns:a14="http://schemas.microsoft.com/office/drawing/2010/main">
        <mc:Choice Requires="a14">
          <xdr:sp macro="" textlink="">
            <xdr:nvSpPr>
              <xdr:cNvPr id="259" name="テキスト ボックス 258">
                <a:extLst>
                  <a:ext uri="{FF2B5EF4-FFF2-40B4-BE49-F238E27FC236}">
                    <a16:creationId xmlns:a16="http://schemas.microsoft.com/office/drawing/2014/main" id="{95C14C66-3369-A46A-6281-41177024B82A}"/>
                  </a:ext>
                </a:extLst>
              </xdr:cNvPr>
              <xdr:cNvSpPr txBox="1"/>
            </xdr:nvSpPr>
            <xdr:spPr>
              <a:xfrm>
                <a:off x="13862159" y="9104131"/>
                <a:ext cx="4596002" cy="631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⑪</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ja-JP" altLang="en-US" sz="1100" b="0" i="1">
                              <a:latin typeface="Cambria Math" panose="02040503050406030204" pitchFamily="18" charset="0"/>
                            </a:rPr>
                            <m:t>⑨</m:t>
                          </m:r>
                        </m:num>
                        <m:den>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𝑓𝑠</m:t>
                              </m:r>
                            </m:num>
                            <m:den>
                              <m:r>
                                <a:rPr kumimoji="1" lang="en-US" altLang="ja-JP" sz="1100" b="0" i="1">
                                  <a:latin typeface="Cambria Math" panose="02040503050406030204" pitchFamily="18" charset="0"/>
                                </a:rPr>
                                <m:t>𝑐𝑜𝑠</m:t>
                              </m:r>
                              <m:r>
                                <a:rPr kumimoji="1" lang="en-US" altLang="ja-JP" sz="1100" b="0" i="1">
                                  <a:latin typeface="Cambria Math" panose="02040503050406030204" pitchFamily="18" charset="0"/>
                                </a:rPr>
                                <m:t>2</m:t>
                              </m:r>
                              <m:r>
                                <a:rPr kumimoji="1" lang="ja-JP" altLang="en-US" sz="1100" b="0" i="1">
                                  <a:latin typeface="Cambria Math" panose="02040503050406030204" pitchFamily="18" charset="0"/>
                                </a:rPr>
                                <m:t>𝛽</m:t>
                              </m:r>
                            </m:den>
                          </m:f>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⑩</m:t>
                          </m:r>
                        </m:den>
                      </m:f>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𝐷</m:t>
                              </m:r>
                            </m:num>
                            <m:den>
                              <m:r>
                                <a:rPr kumimoji="1" lang="en-US" altLang="ja-JP" sz="1100" b="0" i="1">
                                  <a:solidFill>
                                    <a:schemeClr val="tx1"/>
                                  </a:solidFill>
                                  <a:effectLst/>
                                  <a:latin typeface="Cambria Math" panose="02040503050406030204" pitchFamily="18" charset="0"/>
                                  <a:ea typeface="+mn-ea"/>
                                  <a:cs typeface="+mn-cs"/>
                                </a:rPr>
                                <m:t>2</m:t>
                              </m:r>
                            </m:den>
                          </m:f>
                          <m:r>
                            <a:rPr kumimoji="1" lang="en-US" altLang="ja-JP" sz="1100" b="0" i="1">
                              <a:solidFill>
                                <a:schemeClr val="tx1"/>
                              </a:solidFill>
                              <a:effectLst/>
                              <a:latin typeface="Cambria Math" panose="02040503050406030204" pitchFamily="18" charset="0"/>
                              <a:ea typeface="+mn-ea"/>
                              <a:cs typeface="+mn-cs"/>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e>
                          </m:d>
                        </m:num>
                        <m:den>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𝑓𝑙</m:t>
                              </m:r>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𝑓𝑠</m:t>
                              </m:r>
                            </m:num>
                            <m:den>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den>
                          </m:f>
                          <m:r>
                            <a:rPr kumimoji="1" lang="en-US" altLang="ja-JP" sz="1100" b="0" i="1">
                              <a:solidFill>
                                <a:schemeClr val="tx1"/>
                              </a:solidFill>
                              <a:effectLst/>
                              <a:latin typeface="Cambria Math" panose="02040503050406030204" pitchFamily="18" charset="0"/>
                              <a:ea typeface="+mn-ea"/>
                              <a:cs typeface="+mn-cs"/>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e>
                          </m:d>
                          <m:r>
                            <m:rPr>
                              <m:sty m:val="p"/>
                            </m:rPr>
                            <a:rPr kumimoji="1" lang="en-US" altLang="ja-JP" sz="1100" b="0" i="0">
                              <a:solidFill>
                                <a:schemeClr val="tx1"/>
                              </a:solidFill>
                              <a:effectLst/>
                              <a:latin typeface="Cambria Math" panose="02040503050406030204" pitchFamily="18" charset="0"/>
                              <a:ea typeface="+mn-ea"/>
                              <a:cs typeface="+mn-cs"/>
                            </a:rPr>
                            <m:t>tan</m:t>
                          </m:r>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mn-ea"/>
                              <a:cs typeface="+mn-cs"/>
                            </a:rPr>
                            <m:t>β</m:t>
                          </m:r>
                          <m:r>
                            <a:rPr kumimoji="1" lang="en-US" altLang="ja-JP" sz="1100" b="0" i="1">
                              <a:solidFill>
                                <a:schemeClr val="tx1"/>
                              </a:solidFill>
                              <a:effectLst/>
                              <a:latin typeface="Cambria Math" panose="02040503050406030204" pitchFamily="18" charset="0"/>
                              <a:ea typeface="+mn-ea"/>
                              <a:cs typeface="+mn-cs"/>
                            </a:rPr>
                            <m:t>)</m:t>
                          </m:r>
                        </m:den>
                      </m:f>
                      <m:r>
                        <a:rPr kumimoji="1" lang="en-US" altLang="ja-JP" sz="1100" b="0" i="1">
                          <a:latin typeface="Cambria Math" panose="02040503050406030204" pitchFamily="18" charset="0"/>
                        </a:rPr>
                        <m:t>𝑓𝑙</m:t>
                      </m:r>
                    </m:oMath>
                  </m:oMathPara>
                </a14:m>
                <a:endParaRPr lang="ja-JP" altLang="ja-JP">
                  <a:effectLst/>
                </a:endParaRPr>
              </a:p>
            </xdr:txBody>
          </xdr:sp>
        </mc:Choice>
        <mc:Fallback xmlns="">
          <xdr:sp macro="" textlink="">
            <xdr:nvSpPr>
              <xdr:cNvPr id="259" name="テキスト ボックス 258">
                <a:extLst>
                  <a:ext uri="{FF2B5EF4-FFF2-40B4-BE49-F238E27FC236}">
                    <a16:creationId xmlns:a16="http://schemas.microsoft.com/office/drawing/2014/main" id="{95C14C66-3369-A46A-6281-41177024B82A}"/>
                  </a:ext>
                </a:extLst>
              </xdr:cNvPr>
              <xdr:cNvSpPr txBox="1"/>
            </xdr:nvSpPr>
            <xdr:spPr>
              <a:xfrm>
                <a:off x="13862159" y="9104131"/>
                <a:ext cx="4596002" cy="631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latin typeface="Cambria Math" panose="02040503050406030204" pitchFamily="18" charset="0"/>
                  </a:rPr>
                  <a:t>⑪</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⑨</a:t>
                </a:r>
                <a:r>
                  <a:rPr kumimoji="1" lang="en-US" altLang="ja-JP" sz="1100" b="0" i="0">
                    <a:latin typeface="Cambria Math" panose="02040503050406030204" pitchFamily="18" charset="0"/>
                  </a:rPr>
                  <a:t>/((𝑓𝑙−𝑓𝑠)/𝑐𝑜𝑠2</a:t>
                </a:r>
                <a:r>
                  <a:rPr kumimoji="1" lang="ja-JP" altLang="en-US" sz="1100" b="0" i="0">
                    <a:latin typeface="Cambria Math" panose="02040503050406030204" pitchFamily="18" charset="0"/>
                  </a:rPr>
                  <a:t>𝛽</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⑩</a:t>
                </a:r>
                <a:r>
                  <a:rPr kumimoji="1" lang="en-US" altLang="ja-JP" sz="1100" b="0" i="0">
                    <a:latin typeface="Cambria Math" panose="02040503050406030204" pitchFamily="18" charset="0"/>
                  </a:rPr>
                  <a:t>) 𝑓𝑙=(</a:t>
                </a:r>
                <a:r>
                  <a:rPr kumimoji="1" lang="en-US" altLang="ja-JP" sz="1100" b="0" i="0">
                    <a:solidFill>
                      <a:schemeClr val="tx1"/>
                    </a:solidFill>
                    <a:effectLst/>
                    <a:latin typeface="+mn-lt"/>
                    <a:ea typeface="+mn-ea"/>
                    <a:cs typeface="+mn-cs"/>
                  </a:rPr>
                  <a:t>𝐷/2−(𝑑𝑠/2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 )</a:t>
                </a:r>
                <a:r>
                  <a:rPr kumimoji="1" lang="en-US" altLang="ja-JP" sz="1100" b="0" i="0">
                    <a:solidFill>
                      <a:schemeClr val="tx1"/>
                    </a:solidFill>
                    <a:effectLst/>
                    <a:latin typeface="Cambria Math" panose="02040503050406030204" pitchFamily="18" charset="0"/>
                    <a:ea typeface="+mn-ea"/>
                    <a:cs typeface="+mn-cs"/>
                  </a:rPr>
                  <a:t>)/((𝑓𝑙−𝑓𝑠)/𝑐𝑜𝑠2</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tan(45+</a:t>
                </a:r>
                <a:r>
                  <a:rPr kumimoji="1" lang="el-GR" altLang="ja-JP" sz="1100" b="0" i="0">
                    <a:solidFill>
                      <a:schemeClr val="tx1"/>
                    </a:solidFill>
                    <a:effectLst/>
                    <a:latin typeface="+mn-lt"/>
                    <a:ea typeface="+mn-ea"/>
                    <a:cs typeface="+mn-cs"/>
                  </a:rPr>
                  <a:t>β</a:t>
                </a:r>
                <a:r>
                  <a:rPr kumimoji="1" lang="en-US" altLang="ja-JP" sz="1100" b="0" i="0">
                    <a:solidFill>
                      <a:schemeClr val="tx1"/>
                    </a:solidFill>
                    <a:effectLst/>
                    <a:latin typeface="+mn-lt"/>
                    <a:ea typeface="+mn-ea"/>
                    <a:cs typeface="+mn-cs"/>
                  </a:rPr>
                  <a:t>)</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latin typeface="Cambria Math" panose="02040503050406030204" pitchFamily="18" charset="0"/>
                  </a:rPr>
                  <a:t>𝑓𝑙</a:t>
                </a:r>
                <a:endParaRPr lang="ja-JP" altLang="ja-JP">
                  <a:effectLst/>
                </a:endParaRPr>
              </a:p>
            </xdr:txBody>
          </xdr:sp>
        </mc:Fallback>
      </mc:AlternateContent>
      <mc:AlternateContent xmlns:mc="http://schemas.openxmlformats.org/markup-compatibility/2006" xmlns:a14="http://schemas.microsoft.com/office/drawing/2010/main">
        <mc:Choice Requires="a14">
          <xdr:sp macro="" textlink="">
            <xdr:nvSpPr>
              <xdr:cNvPr id="269" name="テキスト ボックス 268">
                <a:extLst>
                  <a:ext uri="{FF2B5EF4-FFF2-40B4-BE49-F238E27FC236}">
                    <a16:creationId xmlns:a16="http://schemas.microsoft.com/office/drawing/2014/main" id="{9F1763FC-478C-B805-23AF-2CA84F158337}"/>
                  </a:ext>
                </a:extLst>
              </xdr:cNvPr>
              <xdr:cNvSpPr txBox="1"/>
            </xdr:nvSpPr>
            <xdr:spPr>
              <a:xfrm>
                <a:off x="13862159" y="9836040"/>
                <a:ext cx="4335546" cy="631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𝑄</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𝐷</m:t>
                          </m:r>
                        </m:num>
                        <m:den>
                          <m:r>
                            <a:rPr kumimoji="1" lang="en-US" altLang="ja-JP" sz="1100" b="0" i="1">
                              <a:latin typeface="Cambria Math" panose="02040503050406030204" pitchFamily="18" charset="0"/>
                            </a:rPr>
                            <m:t>2</m:t>
                          </m:r>
                        </m:den>
                      </m:f>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⑪</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𝐷</m:t>
                          </m:r>
                        </m:num>
                        <m:den>
                          <m:r>
                            <a:rPr kumimoji="1" lang="en-US" altLang="ja-JP" sz="1100" b="0" i="1">
                              <a:latin typeface="Cambria Math" panose="02040503050406030204" pitchFamily="18" charset="0"/>
                            </a:rPr>
                            <m:t>2</m:t>
                          </m:r>
                        </m:den>
                      </m:f>
                      <m:r>
                        <a:rPr kumimoji="1" lang="en-US" altLang="ja-JP" sz="1100" b="0" i="1">
                          <a:latin typeface="Cambria Math" panose="02040503050406030204" pitchFamily="18" charset="0"/>
                        </a:rPr>
                        <m:t>−</m:t>
                      </m:r>
                      <m:f>
                        <m:fPr>
                          <m:ctrlPr>
                            <a:rPr kumimoji="1" lang="en-US" altLang="ja-JP" sz="1100" b="0" i="1">
                              <a:solidFill>
                                <a:schemeClr val="tx1"/>
                              </a:solidFill>
                              <a:effectLst/>
                              <a:latin typeface="Cambria Math" panose="02040503050406030204" pitchFamily="18" charset="0"/>
                              <a:ea typeface="+mn-ea"/>
                              <a:cs typeface="+mn-cs"/>
                            </a:rPr>
                          </m:ctrlPr>
                        </m:fPr>
                        <m:num>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𝐷</m:t>
                              </m:r>
                            </m:num>
                            <m:den>
                              <m:r>
                                <a:rPr kumimoji="1" lang="en-US" altLang="ja-JP" sz="1100" b="0" i="1">
                                  <a:solidFill>
                                    <a:schemeClr val="tx1"/>
                                  </a:solidFill>
                                  <a:effectLst/>
                                  <a:latin typeface="Cambria Math" panose="02040503050406030204" pitchFamily="18" charset="0"/>
                                  <a:ea typeface="+mn-ea"/>
                                  <a:cs typeface="+mn-cs"/>
                                </a:rPr>
                                <m:t>2</m:t>
                              </m:r>
                            </m:den>
                          </m:f>
                          <m:r>
                            <a:rPr kumimoji="1" lang="en-US" altLang="ja-JP" sz="1100" b="0" i="1">
                              <a:solidFill>
                                <a:schemeClr val="tx1"/>
                              </a:solidFill>
                              <a:effectLst/>
                              <a:latin typeface="Cambria Math" panose="02040503050406030204" pitchFamily="18" charset="0"/>
                              <a:ea typeface="+mn-ea"/>
                              <a:cs typeface="+mn-cs"/>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ja-JP"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ja-JP"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ja-JP" sz="1100" b="0" i="1">
                                      <a:solidFill>
                                        <a:schemeClr val="tx1"/>
                                      </a:solidFill>
                                      <a:effectLst/>
                                      <a:latin typeface="Cambria Math" panose="02040503050406030204" pitchFamily="18" charset="0"/>
                                      <a:ea typeface="+mn-ea"/>
                                      <a:cs typeface="+mn-cs"/>
                                    </a:rPr>
                                    <m:t>𝛽</m:t>
                                  </m:r>
                                </m:e>
                              </m:func>
                            </m:e>
                          </m:d>
                        </m:num>
                        <m:den>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𝑓𝑙</m:t>
                              </m:r>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𝑓𝑠</m:t>
                              </m:r>
                            </m:num>
                            <m:den>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ja-JP" sz="1100" b="0" i="1">
                                  <a:solidFill>
                                    <a:schemeClr val="tx1"/>
                                  </a:solidFill>
                                  <a:effectLst/>
                                  <a:latin typeface="Cambria Math" panose="02040503050406030204" pitchFamily="18" charset="0"/>
                                  <a:ea typeface="+mn-ea"/>
                                  <a:cs typeface="+mn-cs"/>
                                </a:rPr>
                                <m:t>𝛽</m:t>
                              </m:r>
                            </m:den>
                          </m:f>
                          <m:r>
                            <a:rPr kumimoji="1" lang="en-US" altLang="ja-JP" sz="1100" b="0" i="1">
                              <a:solidFill>
                                <a:schemeClr val="tx1"/>
                              </a:solidFill>
                              <a:effectLst/>
                              <a:latin typeface="Cambria Math" panose="02040503050406030204" pitchFamily="18" charset="0"/>
                              <a:ea typeface="+mn-ea"/>
                              <a:cs typeface="+mn-cs"/>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ja-JP"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ja-JP"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ja-JP" sz="1100" b="0" i="1">
                                      <a:solidFill>
                                        <a:schemeClr val="tx1"/>
                                      </a:solidFill>
                                      <a:effectLst/>
                                      <a:latin typeface="Cambria Math" panose="02040503050406030204" pitchFamily="18" charset="0"/>
                                      <a:ea typeface="+mn-ea"/>
                                      <a:cs typeface="+mn-cs"/>
                                    </a:rPr>
                                    <m:t>𝛽</m:t>
                                  </m:r>
                                </m:e>
                              </m:func>
                            </m:e>
                          </m:d>
                          <m:r>
                            <m:rPr>
                              <m:sty m:val="p"/>
                            </m:rPr>
                            <a:rPr kumimoji="1" lang="en-US" altLang="ja-JP" sz="1100" b="0" i="0">
                              <a:solidFill>
                                <a:schemeClr val="tx1"/>
                              </a:solidFill>
                              <a:effectLst/>
                              <a:latin typeface="Cambria Math" panose="02040503050406030204" pitchFamily="18" charset="0"/>
                              <a:ea typeface="+mn-ea"/>
                              <a:cs typeface="+mn-cs"/>
                            </a:rPr>
                            <m:t>tan</m:t>
                          </m:r>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mn-ea"/>
                              <a:cs typeface="+mn-cs"/>
                            </a:rPr>
                            <m:t>β</m:t>
                          </m:r>
                          <m:r>
                            <a:rPr kumimoji="1" lang="en-US" altLang="ja-JP" sz="1100" b="0" i="1">
                              <a:solidFill>
                                <a:schemeClr val="tx1"/>
                              </a:solidFill>
                              <a:effectLst/>
                              <a:latin typeface="Cambria Math" panose="02040503050406030204" pitchFamily="18" charset="0"/>
                              <a:ea typeface="+mn-ea"/>
                              <a:cs typeface="+mn-cs"/>
                            </a:rPr>
                            <m:t>)</m:t>
                          </m:r>
                        </m:den>
                      </m:f>
                      <m:r>
                        <a:rPr kumimoji="1" lang="en-US" altLang="ja-JP" sz="1100" b="0" i="1">
                          <a:solidFill>
                            <a:schemeClr val="tx1"/>
                          </a:solidFill>
                          <a:effectLst/>
                          <a:latin typeface="Cambria Math" panose="02040503050406030204" pitchFamily="18" charset="0"/>
                          <a:ea typeface="+mn-ea"/>
                          <a:cs typeface="+mn-cs"/>
                        </a:rPr>
                        <m:t>𝑓𝑙</m:t>
                      </m:r>
                    </m:oMath>
                  </m:oMathPara>
                </a14:m>
                <a:endParaRPr lang="ja-JP" altLang="ja-JP">
                  <a:effectLst/>
                </a:endParaRPr>
              </a:p>
            </xdr:txBody>
          </xdr:sp>
        </mc:Choice>
        <mc:Fallback xmlns="">
          <xdr:sp macro="" textlink="">
            <xdr:nvSpPr>
              <xdr:cNvPr id="269" name="テキスト ボックス 268">
                <a:extLst>
                  <a:ext uri="{FF2B5EF4-FFF2-40B4-BE49-F238E27FC236}">
                    <a16:creationId xmlns:a16="http://schemas.microsoft.com/office/drawing/2014/main" id="{9F1763FC-478C-B805-23AF-2CA84F158337}"/>
                  </a:ext>
                </a:extLst>
              </xdr:cNvPr>
              <xdr:cNvSpPr txBox="1"/>
            </xdr:nvSpPr>
            <xdr:spPr>
              <a:xfrm>
                <a:off x="13862159" y="9836040"/>
                <a:ext cx="4335546" cy="631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latin typeface="Cambria Math" panose="02040503050406030204" pitchFamily="18" charset="0"/>
                  </a:rPr>
                  <a:t>𝑄=𝐷/2−</a:t>
                </a:r>
                <a:r>
                  <a:rPr kumimoji="1" lang="ja-JP" altLang="en-US" sz="1100" b="0" i="0">
                    <a:latin typeface="Cambria Math" panose="02040503050406030204" pitchFamily="18" charset="0"/>
                  </a:rPr>
                  <a:t>⑪</a:t>
                </a:r>
                <a:r>
                  <a:rPr kumimoji="1" lang="en-US" altLang="ja-JP" sz="1100" b="0" i="0">
                    <a:latin typeface="Cambria Math" panose="02040503050406030204" pitchFamily="18" charset="0"/>
                  </a:rPr>
                  <a:t>=𝐷/2−</a:t>
                </a:r>
                <a:r>
                  <a:rPr kumimoji="1" lang="en-US" altLang="ja-JP" sz="1100" b="0" i="0">
                    <a:solidFill>
                      <a:schemeClr val="tx1"/>
                    </a:solidFill>
                    <a:effectLst/>
                    <a:latin typeface="+mn-lt"/>
                    <a:ea typeface="+mn-ea"/>
                    <a:cs typeface="+mn-cs"/>
                  </a:rPr>
                  <a:t>(𝐷/2−(𝑑𝑠/2  cos⁡〖(45+</a:t>
                </a:r>
                <a:r>
                  <a:rPr kumimoji="1" lang="ja-JP" altLang="ja-JP"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ja-JP"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ja-JP"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ja-JP"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)/((𝑓𝑙−𝑓𝑠)/𝑐𝑜𝑠2</a:t>
                </a:r>
                <a:r>
                  <a:rPr kumimoji="1" lang="ja-JP" altLang="ja-JP"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−(𝑑𝑠/2  cos⁡〖(45+</a:t>
                </a:r>
                <a:r>
                  <a:rPr kumimoji="1" lang="ja-JP" altLang="ja-JP"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ja-JP"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ja-JP"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ja-JP"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tan(45+</a:t>
                </a:r>
                <a:r>
                  <a:rPr kumimoji="1" lang="el-GR" altLang="ja-JP" sz="1100" b="0" i="0">
                    <a:solidFill>
                      <a:schemeClr val="tx1"/>
                    </a:solidFill>
                    <a:effectLst/>
                    <a:latin typeface="+mn-lt"/>
                    <a:ea typeface="+mn-ea"/>
                    <a:cs typeface="+mn-cs"/>
                  </a:rPr>
                  <a:t>β</a:t>
                </a:r>
                <a:r>
                  <a:rPr kumimoji="1" lang="en-US" altLang="ja-JP" sz="1100" b="0" i="0">
                    <a:solidFill>
                      <a:schemeClr val="tx1"/>
                    </a:solidFill>
                    <a:effectLst/>
                    <a:latin typeface="+mn-lt"/>
                    <a:ea typeface="+mn-ea"/>
                    <a:cs typeface="+mn-cs"/>
                  </a:rPr>
                  <a:t>)) 𝑓𝑙</a:t>
                </a:r>
                <a:endParaRPr lang="ja-JP" altLang="ja-JP">
                  <a:effectLst/>
                </a:endParaRPr>
              </a:p>
            </xdr:txBody>
          </xdr:sp>
        </mc:Fallback>
      </mc:AlternateContent>
      <mc:AlternateContent xmlns:mc="http://schemas.openxmlformats.org/markup-compatibility/2006" xmlns:a14="http://schemas.microsoft.com/office/drawing/2010/main">
        <mc:Choice Requires="a1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4240203" y="3948933"/>
                <a:ext cx="1258871"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②</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𝑑𝑠</m:t>
                          </m:r>
                        </m:num>
                        <m:den>
                          <m:r>
                            <a:rPr kumimoji="1" lang="en-US" altLang="ja-JP" sz="1100" b="0" i="1">
                              <a:latin typeface="Cambria Math" panose="02040503050406030204" pitchFamily="18" charset="0"/>
                            </a:rPr>
                            <m:t>2</m:t>
                          </m:r>
                        </m:den>
                      </m:f>
                      <m:func>
                        <m:funcPr>
                          <m:ctrlPr>
                            <a:rPr kumimoji="1" lang="en-US" altLang="ja-JP" sz="1100" b="0" i="1">
                              <a:latin typeface="Cambria Math" panose="02040503050406030204" pitchFamily="18" charset="0"/>
                            </a:rPr>
                          </m:ctrlPr>
                        </m:funcPr>
                        <m:fName>
                          <m:r>
                            <m:rPr>
                              <m:sty m:val="p"/>
                            </m:rPr>
                            <a:rPr kumimoji="1" lang="en-US" altLang="ja-JP" sz="1100" b="0" i="0">
                              <a:latin typeface="Cambria Math" panose="02040503050406030204" pitchFamily="18" charset="0"/>
                            </a:rPr>
                            <m:t>cos</m:t>
                          </m:r>
                        </m:fName>
                        <m:e>
                          <m:d>
                            <m:dPr>
                              <m:ctrlPr>
                                <a:rPr kumimoji="1" lang="en-US" altLang="ja-JP" sz="1100" b="0" i="1">
                                  <a:latin typeface="Cambria Math" panose="02040503050406030204" pitchFamily="18" charset="0"/>
                                </a:rPr>
                              </m:ctrlPr>
                            </m:dPr>
                            <m:e>
                              <m:r>
                                <a:rPr kumimoji="1" lang="en-US" altLang="ja-JP" sz="1100" b="0" i="1">
                                  <a:latin typeface="Cambria Math" panose="02040503050406030204" pitchFamily="18" charset="0"/>
                                </a:rPr>
                                <m:t>45+</m:t>
                              </m:r>
                              <m:r>
                                <a:rPr kumimoji="1" lang="ja-JP" altLang="en-US" sz="1100" b="0" i="1">
                                  <a:latin typeface="Cambria Math" panose="02040503050406030204" pitchFamily="18" charset="0"/>
                                </a:rPr>
                                <m:t>𝛽</m:t>
                              </m:r>
                            </m:e>
                          </m:d>
                        </m:e>
                      </m:func>
                    </m:oMath>
                  </m:oMathPara>
                </a14:m>
                <a:endParaRPr kumimoji="1" lang="ja-JP" altLang="en-US" sz="1100"/>
              </a:p>
            </xdr:txBody>
          </xdr:sp>
        </mc:Choice>
        <mc:Fallback xmlns="">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4240203" y="3948933"/>
                <a:ext cx="1258871"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kumimoji="1" lang="ja-JP" altLang="en-US" sz="1100" b="0" i="0">
                    <a:latin typeface="Cambria Math" panose="02040503050406030204" pitchFamily="18" charset="0"/>
                  </a:rPr>
                  <a:t>②</a:t>
                </a:r>
                <a:r>
                  <a:rPr kumimoji="1" lang="en-US" altLang="ja-JP" sz="1100" b="0" i="0">
                    <a:latin typeface="Cambria Math" panose="02040503050406030204" pitchFamily="18" charset="0"/>
                  </a:rPr>
                  <a:t>=𝑑𝑠/2  cos⁡(45+</a:t>
                </a:r>
                <a:r>
                  <a:rPr kumimoji="1" lang="ja-JP" altLang="en-US" sz="1100" b="0" i="0">
                    <a:latin typeface="Cambria Math" panose="02040503050406030204" pitchFamily="18" charset="0"/>
                  </a:rPr>
                  <a:t>𝛽)</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4240203" y="4290191"/>
                <a:ext cx="805605" cy="179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③</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𝛿</m:t>
                      </m:r>
                      <m:r>
                        <a:rPr kumimoji="1" lang="en-US" altLang="ja-JP" sz="1100" b="0" i="1">
                          <a:latin typeface="Cambria Math" panose="02040503050406030204" pitchFamily="18" charset="0"/>
                        </a:rPr>
                        <m:t>𝑐𝑜𝑠</m:t>
                      </m:r>
                      <m:r>
                        <a:rPr kumimoji="1" lang="en-US" altLang="ja-JP" sz="1100" b="0" i="1">
                          <a:latin typeface="Cambria Math" panose="02040503050406030204" pitchFamily="18" charset="0"/>
                        </a:rPr>
                        <m:t>2</m:t>
                      </m:r>
                      <m:r>
                        <a:rPr kumimoji="1" lang="ja-JP" altLang="en-US" sz="1100" b="0" i="1">
                          <a:latin typeface="Cambria Math" panose="02040503050406030204" pitchFamily="18" charset="0"/>
                        </a:rPr>
                        <m:t>𝛽</m:t>
                      </m:r>
                    </m:oMath>
                  </m:oMathPara>
                </a14:m>
                <a:endParaRPr kumimoji="1" lang="ja-JP" altLang="en-US" sz="1100"/>
              </a:p>
            </xdr:txBody>
          </xdr:sp>
        </mc:Choice>
        <mc:Fallback xmlns="">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4240203" y="4290191"/>
                <a:ext cx="805605" cy="179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kumimoji="1" lang="ja-JP" altLang="en-US" sz="1100" b="0" i="0">
                    <a:latin typeface="Cambria Math" panose="02040503050406030204" pitchFamily="18" charset="0"/>
                  </a:rPr>
                  <a:t>③</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𝛿</a:t>
                </a:r>
                <a:r>
                  <a:rPr kumimoji="1" lang="en-US" altLang="ja-JP" sz="1100" b="0" i="0">
                    <a:latin typeface="Cambria Math" panose="02040503050406030204" pitchFamily="18" charset="0"/>
                  </a:rPr>
                  <a:t>𝑐𝑜𝑠2</a:t>
                </a:r>
                <a:r>
                  <a:rPr kumimoji="1" lang="ja-JP" altLang="en-US" sz="1100" b="0" i="0">
                    <a:latin typeface="Cambria Math" panose="02040503050406030204" pitchFamily="18" charset="0"/>
                  </a:rPr>
                  <a:t>𝛽</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3862159" y="4688270"/>
                <a:ext cx="288553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④</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m:rPr>
                              <m:sty m:val="p"/>
                            </m:rPr>
                            <a:rPr kumimoji="1" lang="en-US" altLang="ja-JP" sz="1100" b="0" i="0">
                              <a:latin typeface="Cambria Math" panose="02040503050406030204" pitchFamily="18" charset="0"/>
                            </a:rPr>
                            <m:t>D</m:t>
                          </m:r>
                        </m:num>
                        <m:den>
                          <m:r>
                            <a:rPr kumimoji="1" lang="en-US" altLang="ja-JP" sz="1100" b="0" i="0">
                              <a:latin typeface="Cambria Math" panose="02040503050406030204" pitchFamily="18" charset="0"/>
                            </a:rPr>
                            <m:t>2</m:t>
                          </m:r>
                        </m:den>
                      </m:f>
                      <m:r>
                        <a:rPr kumimoji="1" lang="en-US" altLang="ja-JP" sz="1100" b="0" i="0">
                          <a:latin typeface="Cambria Math" panose="02040503050406030204" pitchFamily="18" charset="0"/>
                        </a:rPr>
                        <m:t>−</m:t>
                      </m:r>
                      <m:r>
                        <a:rPr kumimoji="1" lang="ja-JP" altLang="en-US" sz="1100" b="0" i="1">
                          <a:latin typeface="Cambria Math" panose="02040503050406030204" pitchFamily="18" charset="0"/>
                        </a:rPr>
                        <m:t>①</m:t>
                      </m:r>
                      <m:r>
                        <a:rPr kumimoji="1" lang="en-US" altLang="ja-JP" sz="1100" b="0" i="0">
                          <a:latin typeface="Cambria Math" panose="02040503050406030204" pitchFamily="18" charset="0"/>
                        </a:rPr>
                        <m:t>=</m:t>
                      </m:r>
                      <m:f>
                        <m:fPr>
                          <m:ctrlPr>
                            <a:rPr kumimoji="1" lang="en-US" altLang="ja-JP" sz="1100" b="0" i="1">
                              <a:solidFill>
                                <a:schemeClr val="tx1"/>
                              </a:solidFill>
                              <a:effectLst/>
                              <a:latin typeface="Cambria Math" panose="02040503050406030204" pitchFamily="18" charset="0"/>
                              <a:ea typeface="+mn-ea"/>
                              <a:cs typeface="+mn-cs"/>
                            </a:rPr>
                          </m:ctrlPr>
                        </m:fPr>
                        <m:num>
                          <m:r>
                            <m:rPr>
                              <m:sty m:val="p"/>
                            </m:rPr>
                            <a:rPr kumimoji="1" lang="en-US" altLang="ja-JP" sz="1100" b="0" i="0">
                              <a:solidFill>
                                <a:schemeClr val="tx1"/>
                              </a:solidFill>
                              <a:effectLst/>
                              <a:latin typeface="Cambria Math" panose="02040503050406030204" pitchFamily="18" charset="0"/>
                              <a:ea typeface="+mn-ea"/>
                              <a:cs typeface="+mn-cs"/>
                            </a:rPr>
                            <m:t>D</m:t>
                          </m:r>
                        </m:num>
                        <m:den>
                          <m:r>
                            <a:rPr kumimoji="1" lang="en-US" altLang="ja-JP" sz="1100" b="0" i="0">
                              <a:solidFill>
                                <a:schemeClr val="tx1"/>
                              </a:solidFill>
                              <a:effectLst/>
                              <a:latin typeface="Cambria Math" panose="02040503050406030204" pitchFamily="18" charset="0"/>
                              <a:ea typeface="+mn-ea"/>
                              <a:cs typeface="+mn-cs"/>
                            </a:rPr>
                            <m:t>2</m:t>
                          </m:r>
                        </m:den>
                      </m:f>
                      <m:r>
                        <a:rPr kumimoji="1" lang="en-US" altLang="ja-JP" sz="1100" b="0" i="0">
                          <a:solidFill>
                            <a:schemeClr val="tx1"/>
                          </a:solidFill>
                          <a:effectLst/>
                          <a:latin typeface="Cambria Math" panose="02040503050406030204" pitchFamily="18" charset="0"/>
                          <a:ea typeface="+mn-ea"/>
                          <a:cs typeface="+mn-cs"/>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ja-JP"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ja-JP"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ja-JP" sz="1100" b="0" i="1">
                              <a:solidFill>
                                <a:schemeClr val="tx1"/>
                              </a:solidFill>
                              <a:effectLst/>
                              <a:latin typeface="Cambria Math" panose="02040503050406030204" pitchFamily="18" charset="0"/>
                              <a:ea typeface="+mn-ea"/>
                              <a:cs typeface="+mn-cs"/>
                            </a:rPr>
                            <m:t>𝛽</m:t>
                          </m:r>
                        </m:e>
                      </m:d>
                    </m:oMath>
                  </m:oMathPara>
                </a14:m>
                <a:endParaRPr lang="ja-JP" altLang="ja-JP">
                  <a:effectLst/>
                </a:endParaRPr>
              </a:p>
            </xdr:txBody>
          </xdr:sp>
        </mc:Choice>
        <mc:Fallback xmlns="">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3862159" y="4688270"/>
                <a:ext cx="288553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latin typeface="Cambria Math" panose="02040503050406030204" pitchFamily="18" charset="0"/>
                  </a:rPr>
                  <a:t>④</a:t>
                </a:r>
                <a:r>
                  <a:rPr kumimoji="1" lang="en-US" altLang="ja-JP" sz="1100" b="0" i="0">
                    <a:latin typeface="Cambria Math" panose="02040503050406030204" pitchFamily="18" charset="0"/>
                  </a:rPr>
                  <a:t>=D/2−</a:t>
                </a:r>
                <a:r>
                  <a:rPr kumimoji="1" lang="ja-JP" altLang="en-US" sz="1100" b="0" i="0">
                    <a:latin typeface="Cambria Math" panose="02040503050406030204" pitchFamily="18" charset="0"/>
                  </a:rPr>
                  <a:t>①</a:t>
                </a:r>
                <a:r>
                  <a:rPr kumimoji="1" lang="en-US" altLang="ja-JP" sz="1100" b="0" i="0">
                    <a:latin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D/2−(𝑑𝑠/2  cos⁡(45+</a:t>
                </a:r>
                <a:r>
                  <a:rPr kumimoji="1" lang="ja-JP" altLang="ja-JP"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b="0" i="0">
                    <a:solidFill>
                      <a:schemeClr val="tx1"/>
                    </a:solidFill>
                    <a:effectLst/>
                    <a:latin typeface="Cambria Math" panose="02040503050406030204" pitchFamily="18" charset="0"/>
                    <a:ea typeface="+mn-ea"/>
                    <a:cs typeface="+mn-cs"/>
                  </a:rPr>
                  <a:t>𝛿</a:t>
                </a:r>
                <a:r>
                  <a:rPr kumimoji="1" lang="en-US" altLang="ja-JP" sz="1100" b="0" i="0">
                    <a:solidFill>
                      <a:schemeClr val="tx1"/>
                    </a:solidFill>
                    <a:effectLst/>
                    <a:latin typeface="Cambria Math" panose="02040503050406030204" pitchFamily="18" charset="0"/>
                    <a:ea typeface="+mn-ea"/>
                    <a:cs typeface="+mn-cs"/>
                  </a:rPr>
                  <a:t>𝑐𝑜𝑠2</a:t>
                </a:r>
                <a:r>
                  <a:rPr kumimoji="1" lang="ja-JP" altLang="ja-JP" sz="1100" b="0" i="0">
                    <a:solidFill>
                      <a:schemeClr val="tx1"/>
                    </a:solidFill>
                    <a:effectLst/>
                    <a:latin typeface="Cambria Math" panose="02040503050406030204" pitchFamily="18" charset="0"/>
                    <a:ea typeface="+mn-ea"/>
                    <a:cs typeface="+mn-cs"/>
                  </a:rPr>
                  <a:t>𝛽)</a:t>
                </a:r>
                <a:endParaRPr lang="ja-JP" altLang="ja-JP">
                  <a:effectLst/>
                </a:endParaRPr>
              </a:p>
            </xdr:txBody>
          </xdr:sp>
        </mc:Fallback>
      </mc:AlternateContent>
      <mc:AlternateContent xmlns:mc="http://schemas.openxmlformats.org/markup-compatibility/2006" xmlns:a14="http://schemas.microsoft.com/office/drawing/2010/main">
        <mc:Choice Requires="a1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3862159" y="3584027"/>
                <a:ext cx="2538067" cy="492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①</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②</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③</m:t>
                      </m:r>
                      <m:r>
                        <a:rPr kumimoji="1" lang="en-US" altLang="ja-JP" sz="1100" b="0" i="1">
                          <a:latin typeface="Cambria Math" panose="02040503050406030204" pitchFamily="18" charset="0"/>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ja-JP"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ja-JP"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ja-JP" sz="1100" b="0" i="1">
                          <a:solidFill>
                            <a:schemeClr val="tx1"/>
                          </a:solidFill>
                          <a:effectLst/>
                          <a:latin typeface="Cambria Math" panose="02040503050406030204" pitchFamily="18" charset="0"/>
                          <a:ea typeface="+mn-ea"/>
                          <a:cs typeface="+mn-cs"/>
                        </a:rPr>
                        <m:t>𝛽</m:t>
                      </m:r>
                    </m:oMath>
                  </m:oMathPara>
                </a14:m>
                <a:endParaRPr lang="ja-JP" altLang="ja-JP">
                  <a:effectLst/>
                </a:endParaRPr>
              </a:p>
              <a:p>
                <a:endParaRPr kumimoji="1" lang="ja-JP" altLang="en-US" sz="1100"/>
              </a:p>
            </xdr:txBody>
          </xdr:sp>
        </mc:Choice>
        <mc:Fallback xmlns="">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3862159" y="3584027"/>
                <a:ext cx="2538067" cy="492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latin typeface="Cambria Math" panose="02040503050406030204" pitchFamily="18" charset="0"/>
                  </a:rPr>
                  <a:t>①</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②</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③</a:t>
                </a:r>
                <a:r>
                  <a:rPr kumimoji="1" lang="en-US" altLang="ja-JP" sz="1100" b="0" i="0">
                    <a:latin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𝑑𝑠/2  cos⁡(45+</a:t>
                </a:r>
                <a:r>
                  <a:rPr kumimoji="1" lang="ja-JP" altLang="ja-JP"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b="0" i="0">
                    <a:solidFill>
                      <a:schemeClr val="tx1"/>
                    </a:solidFill>
                    <a:effectLst/>
                    <a:latin typeface="Cambria Math" panose="02040503050406030204" pitchFamily="18" charset="0"/>
                    <a:ea typeface="+mn-ea"/>
                    <a:cs typeface="+mn-cs"/>
                  </a:rPr>
                  <a:t>𝛿</a:t>
                </a:r>
                <a:r>
                  <a:rPr kumimoji="1" lang="en-US" altLang="ja-JP" sz="1100" b="0" i="0">
                    <a:solidFill>
                      <a:schemeClr val="tx1"/>
                    </a:solidFill>
                    <a:effectLst/>
                    <a:latin typeface="Cambria Math" panose="02040503050406030204" pitchFamily="18" charset="0"/>
                    <a:ea typeface="+mn-ea"/>
                    <a:cs typeface="+mn-cs"/>
                  </a:rPr>
                  <a:t>𝑐𝑜𝑠2</a:t>
                </a:r>
                <a:r>
                  <a:rPr kumimoji="1" lang="ja-JP" altLang="ja-JP" sz="1100" b="0" i="0">
                    <a:solidFill>
                      <a:schemeClr val="tx1"/>
                    </a:solidFill>
                    <a:effectLst/>
                    <a:latin typeface="Cambria Math" panose="02040503050406030204" pitchFamily="18" charset="0"/>
                    <a:ea typeface="+mn-ea"/>
                    <a:cs typeface="+mn-cs"/>
                  </a:rPr>
                  <a:t>𝛽</a:t>
                </a:r>
                <a:endParaRPr lang="ja-JP" altLang="ja-JP">
                  <a:effectLst/>
                </a:endParaRPr>
              </a:p>
              <a:p>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3862159" y="5117881"/>
                <a:ext cx="3851118"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⑤</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①</m:t>
                      </m:r>
                      <m:func>
                        <m:funcPr>
                          <m:ctrlPr>
                            <a:rPr kumimoji="1" lang="en-US" altLang="ja-JP" sz="1100" b="0" i="1">
                              <a:latin typeface="Cambria Math" panose="02040503050406030204" pitchFamily="18" charset="0"/>
                            </a:rPr>
                          </m:ctrlPr>
                        </m:funcPr>
                        <m:fName>
                          <m:r>
                            <m:rPr>
                              <m:sty m:val="p"/>
                            </m:rPr>
                            <a:rPr kumimoji="1" lang="en-US" altLang="ja-JP" sz="1100" b="0" i="0">
                              <a:latin typeface="Cambria Math" panose="02040503050406030204" pitchFamily="18" charset="0"/>
                            </a:rPr>
                            <m:t>tan</m:t>
                          </m:r>
                        </m:fName>
                        <m:e>
                          <m:d>
                            <m:dPr>
                              <m:ctrlPr>
                                <a:rPr kumimoji="1" lang="en-US" altLang="ja-JP" sz="1100" b="0" i="1">
                                  <a:latin typeface="Cambria Math" panose="02040503050406030204" pitchFamily="18" charset="0"/>
                                </a:rPr>
                              </m:ctrlPr>
                            </m:dPr>
                            <m:e>
                              <m:r>
                                <a:rPr kumimoji="1" lang="en-US" altLang="ja-JP" sz="1100" b="0" i="1">
                                  <a:latin typeface="Cambria Math" panose="02040503050406030204" pitchFamily="18" charset="0"/>
                                </a:rPr>
                                <m:t>45+</m:t>
                              </m:r>
                              <m:r>
                                <a:rPr kumimoji="1" lang="ja-JP" altLang="en-US" sz="1100" b="0" i="1">
                                  <a:latin typeface="Cambria Math" panose="02040503050406030204" pitchFamily="18" charset="0"/>
                                </a:rPr>
                                <m:t>𝛽</m:t>
                              </m:r>
                            </m:e>
                          </m:d>
                        </m:e>
                      </m:func>
                      <m:r>
                        <a:rPr kumimoji="1" lang="en-US" altLang="ja-JP" sz="1100" b="0" i="1">
                          <a:latin typeface="Cambria Math" panose="02040503050406030204" pitchFamily="18" charset="0"/>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ja-JP"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ja-JP"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ja-JP" sz="1100" b="0" i="1">
                              <a:solidFill>
                                <a:schemeClr val="tx1"/>
                              </a:solidFill>
                              <a:effectLst/>
                              <a:latin typeface="Cambria Math" panose="02040503050406030204" pitchFamily="18" charset="0"/>
                              <a:ea typeface="+mn-ea"/>
                              <a:cs typeface="+mn-cs"/>
                            </a:rPr>
                            <m:t>𝛽</m:t>
                          </m:r>
                        </m:e>
                      </m:d>
                      <m:r>
                        <m:rPr>
                          <m:sty m:val="p"/>
                        </m:rPr>
                        <a:rPr kumimoji="1" lang="en-US" altLang="ja-JP" sz="1100" b="0" i="0">
                          <a:solidFill>
                            <a:schemeClr val="tx1"/>
                          </a:solidFill>
                          <a:effectLst/>
                          <a:latin typeface="Cambria Math" panose="02040503050406030204" pitchFamily="18" charset="0"/>
                          <a:ea typeface="+mn-ea"/>
                          <a:cs typeface="+mn-cs"/>
                        </a:rPr>
                        <m:t>tan</m:t>
                      </m:r>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Cambria Math" panose="02040503050406030204" pitchFamily="18" charset="0"/>
                          <a:cs typeface="+mn-cs"/>
                        </a:rPr>
                        <m:t>β</m:t>
                      </m:r>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m:t>
                      </m:r>
                    </m:oMath>
                  </m:oMathPara>
                </a14:m>
                <a:endParaRPr lang="ja-JP" altLang="ja-JP">
                  <a:effectLst/>
                </a:endParaRPr>
              </a:p>
            </xdr:txBody>
          </xdr:sp>
        </mc:Choice>
        <mc:Fallback xmlns="">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3862159" y="5117881"/>
                <a:ext cx="3851118"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latin typeface="Cambria Math" panose="02040503050406030204" pitchFamily="18" charset="0"/>
                  </a:rPr>
                  <a:t>⑤</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①</a:t>
                </a:r>
                <a:r>
                  <a:rPr kumimoji="1" lang="en-US" altLang="ja-JP" sz="1100" b="0" i="0">
                    <a:latin typeface="Cambria Math" panose="02040503050406030204" pitchFamily="18" charset="0"/>
                  </a:rPr>
                  <a:t>tan⁡(45+</a:t>
                </a:r>
                <a:r>
                  <a:rPr kumimoji="1" lang="ja-JP" altLang="en-US" sz="1100" b="0" i="0">
                    <a:latin typeface="Cambria Math" panose="02040503050406030204" pitchFamily="18" charset="0"/>
                  </a:rPr>
                  <a:t>𝛽)</a:t>
                </a:r>
                <a:r>
                  <a:rPr kumimoji="1" lang="en-US" altLang="ja-JP" sz="1100" b="0" i="0">
                    <a:latin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(𝑑𝑠/2  cos⁡(45+</a:t>
                </a:r>
                <a:r>
                  <a:rPr kumimoji="1" lang="ja-JP" altLang="ja-JP"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ja-JP" sz="1100" b="0" i="0">
                    <a:solidFill>
                      <a:schemeClr val="tx1"/>
                    </a:solidFill>
                    <a:effectLst/>
                    <a:latin typeface="Cambria Math" panose="02040503050406030204" pitchFamily="18" charset="0"/>
                    <a:ea typeface="+mn-ea"/>
                    <a:cs typeface="+mn-cs"/>
                  </a:rPr>
                  <a:t>𝛿</a:t>
                </a:r>
                <a:r>
                  <a:rPr kumimoji="1" lang="en-US" altLang="ja-JP" sz="1100" b="0" i="0">
                    <a:solidFill>
                      <a:schemeClr val="tx1"/>
                    </a:solidFill>
                    <a:effectLst/>
                    <a:latin typeface="Cambria Math" panose="02040503050406030204" pitchFamily="18" charset="0"/>
                    <a:ea typeface="+mn-ea"/>
                    <a:cs typeface="+mn-cs"/>
                  </a:rPr>
                  <a:t>𝑐𝑜𝑠2</a:t>
                </a:r>
                <a:r>
                  <a:rPr kumimoji="1" lang="ja-JP" altLang="ja-JP"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tan(45+</a:t>
                </a:r>
                <a:r>
                  <a:rPr kumimoji="1" lang="el-GR" altLang="ja-JP" sz="1100" b="0" i="0">
                    <a:solidFill>
                      <a:schemeClr val="tx1"/>
                    </a:solidFill>
                    <a:effectLst/>
                    <a:latin typeface="Cambria Math" panose="02040503050406030204" pitchFamily="18" charset="0"/>
                    <a:ea typeface="Cambria Math" panose="02040503050406030204" pitchFamily="18" charset="0"/>
                    <a:cs typeface="+mn-cs"/>
                  </a:rPr>
                  <a:t>β</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endParaRPr lang="ja-JP" altLang="ja-JP">
                  <a:effectLst/>
                </a:endParaRPr>
              </a:p>
            </xdr:txBody>
          </xdr:sp>
        </mc:Fallback>
      </mc:AlternateContent>
      <mc:AlternateContent xmlns:mc="http://schemas.openxmlformats.org/markup-compatibility/2006" xmlns:a14="http://schemas.microsoft.com/office/drawing/2010/main">
        <mc:Choice Requires="a1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3862159" y="5546177"/>
                <a:ext cx="4596002" cy="631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ja-JP" altLang="en-US" sz="1100" b="0" i="1">
                          <a:latin typeface="Cambria Math" panose="02040503050406030204" pitchFamily="18" charset="0"/>
                        </a:rPr>
                        <m:t>⑥</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ja-JP" altLang="en-US" sz="1100" b="0" i="1">
                              <a:latin typeface="Cambria Math" panose="02040503050406030204" pitchFamily="18" charset="0"/>
                            </a:rPr>
                            <m:t>④</m:t>
                          </m:r>
                        </m:num>
                        <m:den>
                          <m:r>
                            <a:rPr kumimoji="1" lang="ja-JP" altLang="en-US" sz="1100" b="0" i="1">
                              <a:latin typeface="Cambria Math" panose="02040503050406030204" pitchFamily="18" charset="0"/>
                            </a:rPr>
                            <m:t>⑤</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𝑓𝑠</m:t>
                              </m:r>
                            </m:num>
                            <m:den>
                              <m:r>
                                <a:rPr kumimoji="1" lang="en-US" altLang="ja-JP" sz="1100" b="0" i="1">
                                  <a:latin typeface="Cambria Math" panose="02040503050406030204" pitchFamily="18" charset="0"/>
                                </a:rPr>
                                <m:t>𝑐𝑜𝑠</m:t>
                              </m:r>
                              <m:r>
                                <a:rPr kumimoji="1" lang="en-US" altLang="ja-JP" sz="1100" b="0" i="1">
                                  <a:latin typeface="Cambria Math" panose="02040503050406030204" pitchFamily="18" charset="0"/>
                                </a:rPr>
                                <m:t>2</m:t>
                              </m:r>
                              <m:r>
                                <a:rPr kumimoji="1" lang="ja-JP" altLang="en-US" sz="1100" b="0" i="1">
                                  <a:latin typeface="Cambria Math" panose="02040503050406030204" pitchFamily="18" charset="0"/>
                                </a:rPr>
                                <m:t>𝛽</m:t>
                              </m:r>
                            </m:den>
                          </m:f>
                        </m:den>
                      </m:f>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f>
                            <m:fPr>
                              <m:ctrlPr>
                                <a:rPr kumimoji="1" lang="en-US" altLang="ja-JP" sz="1100" b="0" i="1">
                                  <a:solidFill>
                                    <a:schemeClr val="tx1"/>
                                  </a:solidFill>
                                  <a:effectLst/>
                                  <a:latin typeface="Cambria Math" panose="02040503050406030204" pitchFamily="18" charset="0"/>
                                  <a:ea typeface="+mn-ea"/>
                                  <a:cs typeface="+mn-cs"/>
                                </a:rPr>
                              </m:ctrlPr>
                            </m:fPr>
                            <m:num>
                              <m:r>
                                <m:rPr>
                                  <m:sty m:val="p"/>
                                </m:rPr>
                                <a:rPr kumimoji="1" lang="en-US" altLang="ja-JP" sz="1100" b="0" i="0">
                                  <a:solidFill>
                                    <a:schemeClr val="tx1"/>
                                  </a:solidFill>
                                  <a:effectLst/>
                                  <a:latin typeface="Cambria Math" panose="02040503050406030204" pitchFamily="18" charset="0"/>
                                  <a:ea typeface="+mn-ea"/>
                                  <a:cs typeface="+mn-cs"/>
                                </a:rPr>
                                <m:t>D</m:t>
                              </m:r>
                            </m:num>
                            <m:den>
                              <m:r>
                                <a:rPr kumimoji="1" lang="en-US" altLang="ja-JP" sz="1100" b="0" i="0">
                                  <a:solidFill>
                                    <a:schemeClr val="tx1"/>
                                  </a:solidFill>
                                  <a:effectLst/>
                                  <a:latin typeface="Cambria Math" panose="02040503050406030204" pitchFamily="18" charset="0"/>
                                  <a:ea typeface="+mn-ea"/>
                                  <a:cs typeface="+mn-cs"/>
                                </a:rPr>
                                <m:t>2</m:t>
                              </m:r>
                            </m:den>
                          </m:f>
                          <m:r>
                            <a:rPr kumimoji="1" lang="en-US" altLang="ja-JP" sz="1100" b="0" i="0">
                              <a:solidFill>
                                <a:schemeClr val="tx1"/>
                              </a:solidFill>
                              <a:effectLst/>
                              <a:latin typeface="Cambria Math" panose="02040503050406030204" pitchFamily="18" charset="0"/>
                              <a:ea typeface="+mn-ea"/>
                              <a:cs typeface="+mn-cs"/>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d>
                        </m:num>
                        <m:den>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d>
                          <m:r>
                            <m:rPr>
                              <m:sty m:val="p"/>
                            </m:rPr>
                            <a:rPr kumimoji="1" lang="en-US" altLang="ja-JP" sz="1100" b="0" i="0">
                              <a:solidFill>
                                <a:schemeClr val="tx1"/>
                              </a:solidFill>
                              <a:effectLst/>
                              <a:latin typeface="Cambria Math" panose="02040503050406030204" pitchFamily="18" charset="0"/>
                              <a:ea typeface="+mn-ea"/>
                              <a:cs typeface="+mn-cs"/>
                            </a:rPr>
                            <m:t>tan</m:t>
                          </m:r>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mn-ea"/>
                                  <a:cs typeface="+mn-cs"/>
                                </a:rPr>
                                <m:t>β</m:t>
                              </m:r>
                            </m:e>
                          </m:d>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𝑓𝑙</m:t>
                              </m:r>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𝑓𝑠</m:t>
                              </m:r>
                            </m:num>
                            <m:den>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den>
                          </m:f>
                        </m:den>
                      </m:f>
                      <m:r>
                        <a:rPr kumimoji="1" lang="en-US" altLang="ja-JP" sz="1100" b="0" i="1">
                          <a:latin typeface="Cambria Math" panose="02040503050406030204" pitchFamily="18" charset="0"/>
                        </a:rPr>
                        <m:t>𝑓𝑙</m:t>
                      </m:r>
                    </m:oMath>
                  </m:oMathPara>
                </a14:m>
                <a:endParaRPr lang="ja-JP" altLang="ja-JP">
                  <a:effectLst/>
                </a:endParaRPr>
              </a:p>
            </xdr:txBody>
          </xdr:sp>
        </mc:Choice>
        <mc:Fallback xmlns="">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3862159" y="5546177"/>
                <a:ext cx="4596002" cy="631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latin typeface="Cambria Math" panose="02040503050406030204" pitchFamily="18" charset="0"/>
                  </a:rPr>
                  <a:t>⑥</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④</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⑤</a:t>
                </a:r>
                <a:r>
                  <a:rPr kumimoji="1" lang="en-US" altLang="ja-JP" sz="1100" b="0" i="0">
                    <a:latin typeface="Cambria Math" panose="02040503050406030204" pitchFamily="18" charset="0"/>
                  </a:rPr>
                  <a:t>+(𝑓𝑙−𝑓𝑠)/𝑐𝑜𝑠2</a:t>
                </a:r>
                <a:r>
                  <a:rPr kumimoji="1" lang="ja-JP" altLang="en-US" sz="1100" b="0" i="0">
                    <a:latin typeface="Cambria Math" panose="02040503050406030204" pitchFamily="18" charset="0"/>
                  </a:rPr>
                  <a:t>𝛽</a:t>
                </a:r>
                <a:r>
                  <a:rPr kumimoji="1" lang="en-US" altLang="ja-JP" sz="1100" b="0" i="0">
                    <a:latin typeface="Cambria Math" panose="02040503050406030204" pitchFamily="18" charset="0"/>
                  </a:rPr>
                  <a:t>) 𝑓𝑙=(</a:t>
                </a:r>
                <a:r>
                  <a:rPr kumimoji="1" lang="en-US" altLang="ja-JP" sz="1100" b="0" i="0">
                    <a:solidFill>
                      <a:schemeClr val="tx1"/>
                    </a:solidFill>
                    <a:effectLst/>
                    <a:latin typeface="Cambria Math" panose="02040503050406030204" pitchFamily="18" charset="0"/>
                    <a:ea typeface="+mn-ea"/>
                    <a:cs typeface="+mn-cs"/>
                  </a:rPr>
                  <a:t>D/2−(𝑑𝑠/2  cos⁡(45+</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en-US" sz="1100" b="0" i="0">
                    <a:solidFill>
                      <a:schemeClr val="tx1"/>
                    </a:solidFill>
                    <a:effectLst/>
                    <a:latin typeface="Cambria Math" panose="02040503050406030204" pitchFamily="18" charset="0"/>
                    <a:ea typeface="+mn-ea"/>
                    <a:cs typeface="+mn-cs"/>
                  </a:rPr>
                  <a:t>𝛿</a:t>
                </a:r>
                <a:r>
                  <a:rPr kumimoji="1" lang="en-US" altLang="ja-JP" sz="1100" b="0" i="0">
                    <a:solidFill>
                      <a:schemeClr val="tx1"/>
                    </a:solidFill>
                    <a:effectLst/>
                    <a:latin typeface="Cambria Math" panose="02040503050406030204" pitchFamily="18" charset="0"/>
                    <a:ea typeface="+mn-ea"/>
                    <a:cs typeface="+mn-cs"/>
                  </a:rPr>
                  <a:t>𝑐𝑜𝑠2</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)/((𝑑𝑠/2  cos⁡(45+</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en-US" sz="1100" b="0" i="0">
                    <a:solidFill>
                      <a:schemeClr val="tx1"/>
                    </a:solidFill>
                    <a:effectLst/>
                    <a:latin typeface="Cambria Math" panose="02040503050406030204" pitchFamily="18" charset="0"/>
                    <a:ea typeface="+mn-ea"/>
                    <a:cs typeface="+mn-cs"/>
                  </a:rPr>
                  <a:t>𝛿</a:t>
                </a:r>
                <a:r>
                  <a:rPr kumimoji="1" lang="en-US" altLang="ja-JP" sz="1100" b="0" i="0">
                    <a:solidFill>
                      <a:schemeClr val="tx1"/>
                    </a:solidFill>
                    <a:effectLst/>
                    <a:latin typeface="Cambria Math" panose="02040503050406030204" pitchFamily="18" charset="0"/>
                    <a:ea typeface="+mn-ea"/>
                    <a:cs typeface="+mn-cs"/>
                  </a:rPr>
                  <a:t>𝑐𝑜𝑠2</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tan(45+</a:t>
                </a:r>
                <a:r>
                  <a:rPr kumimoji="1" lang="el-GR" altLang="ja-JP" sz="1100" b="0" i="0">
                    <a:solidFill>
                      <a:schemeClr val="tx1"/>
                    </a:solidFill>
                    <a:effectLst/>
                    <a:latin typeface="Cambria Math" panose="02040503050406030204" pitchFamily="18" charset="0"/>
                    <a:ea typeface="+mn-ea"/>
                    <a:cs typeface="+mn-cs"/>
                  </a:rPr>
                  <a:t>β)</a:t>
                </a:r>
                <a:r>
                  <a:rPr kumimoji="1" lang="en-US" altLang="ja-JP" sz="1100" b="0" i="0">
                    <a:solidFill>
                      <a:schemeClr val="tx1"/>
                    </a:solidFill>
                    <a:effectLst/>
                    <a:latin typeface="Cambria Math" panose="02040503050406030204" pitchFamily="18" charset="0"/>
                    <a:ea typeface="+mn-ea"/>
                    <a:cs typeface="+mn-cs"/>
                  </a:rPr>
                  <a:t>+(𝑓𝑙−𝑓𝑠)/𝑐𝑜𝑠2</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latin typeface="Cambria Math" panose="02040503050406030204" pitchFamily="18" charset="0"/>
                  </a:rPr>
                  <a:t>𝑓𝑙</a:t>
                </a:r>
                <a:endParaRPr lang="ja-JP" altLang="ja-JP">
                  <a:effectLst/>
                </a:endParaRPr>
              </a:p>
            </xdr:txBody>
          </xdr:sp>
        </mc:Fallback>
      </mc:AlternateContent>
      <mc:AlternateContent xmlns:mc="http://schemas.openxmlformats.org/markup-compatibility/2006" xmlns:a14="http://schemas.microsoft.com/office/drawing/2010/main">
        <mc:Choice Requires="a1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3862159" y="6349890"/>
                <a:ext cx="4326954" cy="631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𝑃</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𝐷</m:t>
                          </m:r>
                        </m:num>
                        <m:den>
                          <m:r>
                            <a:rPr kumimoji="1" lang="en-US" altLang="ja-JP" sz="1100" b="0" i="1">
                              <a:latin typeface="Cambria Math" panose="02040503050406030204" pitchFamily="18" charset="0"/>
                            </a:rPr>
                            <m:t>2</m:t>
                          </m:r>
                        </m:den>
                      </m:f>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⑥</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𝐷</m:t>
                          </m:r>
                        </m:num>
                        <m:den>
                          <m:r>
                            <a:rPr kumimoji="1" lang="en-US" altLang="ja-JP" sz="1100" b="0" i="1">
                              <a:latin typeface="Cambria Math" panose="02040503050406030204" pitchFamily="18" charset="0"/>
                            </a:rPr>
                            <m:t>2</m:t>
                          </m:r>
                        </m:den>
                      </m:f>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f>
                            <m:fPr>
                              <m:ctrlPr>
                                <a:rPr kumimoji="1" lang="en-US" altLang="ja-JP" sz="1100" b="0" i="1">
                                  <a:solidFill>
                                    <a:schemeClr val="tx1"/>
                                  </a:solidFill>
                                  <a:effectLst/>
                                  <a:latin typeface="Cambria Math" panose="02040503050406030204" pitchFamily="18" charset="0"/>
                                  <a:ea typeface="+mn-ea"/>
                                  <a:cs typeface="+mn-cs"/>
                                </a:rPr>
                              </m:ctrlPr>
                            </m:fPr>
                            <m:num>
                              <m:r>
                                <m:rPr>
                                  <m:sty m:val="p"/>
                                </m:rPr>
                                <a:rPr kumimoji="1" lang="en-US" altLang="ja-JP" sz="1100" b="0" i="0">
                                  <a:solidFill>
                                    <a:schemeClr val="tx1"/>
                                  </a:solidFill>
                                  <a:effectLst/>
                                  <a:latin typeface="Cambria Math" panose="02040503050406030204" pitchFamily="18" charset="0"/>
                                  <a:ea typeface="+mn-ea"/>
                                  <a:cs typeface="+mn-cs"/>
                                </a:rPr>
                                <m:t>D</m:t>
                              </m:r>
                            </m:num>
                            <m:den>
                              <m:r>
                                <a:rPr kumimoji="1" lang="en-US" altLang="ja-JP" sz="1100" b="0" i="0">
                                  <a:solidFill>
                                    <a:schemeClr val="tx1"/>
                                  </a:solidFill>
                                  <a:effectLst/>
                                  <a:latin typeface="Cambria Math" panose="02040503050406030204" pitchFamily="18" charset="0"/>
                                  <a:ea typeface="+mn-ea"/>
                                  <a:cs typeface="+mn-cs"/>
                                </a:rPr>
                                <m:t>2</m:t>
                              </m:r>
                            </m:den>
                          </m:f>
                          <m:r>
                            <a:rPr kumimoji="1" lang="en-US" altLang="ja-JP" sz="1100" b="0" i="0">
                              <a:solidFill>
                                <a:schemeClr val="tx1"/>
                              </a:solidFill>
                              <a:effectLst/>
                              <a:latin typeface="Cambria Math" panose="02040503050406030204" pitchFamily="18" charset="0"/>
                              <a:ea typeface="+mn-ea"/>
                              <a:cs typeface="+mn-cs"/>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d>
                        </m:num>
                        <m:den>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d>
                          <m:r>
                            <m:rPr>
                              <m:sty m:val="p"/>
                            </m:rPr>
                            <a:rPr kumimoji="1" lang="en-US" altLang="ja-JP" sz="1100" b="0" i="0">
                              <a:solidFill>
                                <a:schemeClr val="tx1"/>
                              </a:solidFill>
                              <a:effectLst/>
                              <a:latin typeface="Cambria Math" panose="02040503050406030204" pitchFamily="18" charset="0"/>
                              <a:ea typeface="+mn-ea"/>
                              <a:cs typeface="+mn-cs"/>
                            </a:rPr>
                            <m:t>tan</m:t>
                          </m:r>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mn-ea"/>
                                  <a:cs typeface="+mn-cs"/>
                                </a:rPr>
                                <m:t>β</m:t>
                              </m:r>
                            </m:e>
                          </m:d>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𝑓𝑙</m:t>
                              </m:r>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𝑓𝑠</m:t>
                              </m:r>
                            </m:num>
                            <m:den>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den>
                          </m:f>
                        </m:den>
                      </m:f>
                      <m:r>
                        <a:rPr kumimoji="1" lang="en-US" altLang="ja-JP" sz="1100" b="0" i="1">
                          <a:latin typeface="Cambria Math" panose="02040503050406030204" pitchFamily="18" charset="0"/>
                        </a:rPr>
                        <m:t>𝑓𝑙</m:t>
                      </m:r>
                    </m:oMath>
                  </m:oMathPara>
                </a14:m>
                <a:endParaRPr lang="ja-JP" altLang="ja-JP">
                  <a:effectLst/>
                </a:endParaRPr>
              </a:p>
            </xdr:txBody>
          </xdr:sp>
        </mc:Choice>
        <mc:Fallback xmlns="">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3862159" y="6349890"/>
                <a:ext cx="4326954" cy="631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latin typeface="Cambria Math" panose="02040503050406030204" pitchFamily="18" charset="0"/>
                  </a:rPr>
                  <a:t>𝑃=𝐷/2−</a:t>
                </a:r>
                <a:r>
                  <a:rPr kumimoji="1" lang="ja-JP" altLang="en-US" sz="1100" b="0" i="0">
                    <a:latin typeface="Cambria Math" panose="02040503050406030204" pitchFamily="18" charset="0"/>
                  </a:rPr>
                  <a:t>⑥</a:t>
                </a:r>
                <a:r>
                  <a:rPr kumimoji="1" lang="en-US" altLang="ja-JP" sz="1100" b="0" i="0">
                    <a:latin typeface="Cambria Math" panose="02040503050406030204" pitchFamily="18" charset="0"/>
                  </a:rPr>
                  <a:t>=𝐷/2−(</a:t>
                </a:r>
                <a:r>
                  <a:rPr kumimoji="1" lang="en-US" altLang="ja-JP" sz="1100" b="0" i="0">
                    <a:solidFill>
                      <a:schemeClr val="tx1"/>
                    </a:solidFill>
                    <a:effectLst/>
                    <a:latin typeface="Cambria Math" panose="02040503050406030204" pitchFamily="18" charset="0"/>
                    <a:ea typeface="+mn-ea"/>
                    <a:cs typeface="+mn-cs"/>
                  </a:rPr>
                  <a:t>D/2−(𝑑𝑠/2  cos⁡(45+</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en-US" sz="1100" b="0" i="0">
                    <a:solidFill>
                      <a:schemeClr val="tx1"/>
                    </a:solidFill>
                    <a:effectLst/>
                    <a:latin typeface="Cambria Math" panose="02040503050406030204" pitchFamily="18" charset="0"/>
                    <a:ea typeface="+mn-ea"/>
                    <a:cs typeface="+mn-cs"/>
                  </a:rPr>
                  <a:t>𝛿</a:t>
                </a:r>
                <a:r>
                  <a:rPr kumimoji="1" lang="en-US" altLang="ja-JP" sz="1100" b="0" i="0">
                    <a:solidFill>
                      <a:schemeClr val="tx1"/>
                    </a:solidFill>
                    <a:effectLst/>
                    <a:latin typeface="Cambria Math" panose="02040503050406030204" pitchFamily="18" charset="0"/>
                    <a:ea typeface="+mn-ea"/>
                    <a:cs typeface="+mn-cs"/>
                  </a:rPr>
                  <a:t>𝑐𝑜𝑠2</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)/((𝑑𝑠/2  cos⁡(45+</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a:t>
                </a:r>
                <a:r>
                  <a:rPr kumimoji="1" lang="ja-JP" altLang="en-US" sz="1100" b="0" i="0">
                    <a:solidFill>
                      <a:schemeClr val="tx1"/>
                    </a:solidFill>
                    <a:effectLst/>
                    <a:latin typeface="Cambria Math" panose="02040503050406030204" pitchFamily="18" charset="0"/>
                    <a:ea typeface="+mn-ea"/>
                    <a:cs typeface="+mn-cs"/>
                  </a:rPr>
                  <a:t>𝛿</a:t>
                </a:r>
                <a:r>
                  <a:rPr kumimoji="1" lang="en-US" altLang="ja-JP" sz="1100" b="0" i="0">
                    <a:solidFill>
                      <a:schemeClr val="tx1"/>
                    </a:solidFill>
                    <a:effectLst/>
                    <a:latin typeface="Cambria Math" panose="02040503050406030204" pitchFamily="18" charset="0"/>
                    <a:ea typeface="+mn-ea"/>
                    <a:cs typeface="+mn-cs"/>
                  </a:rPr>
                  <a:t>𝑐𝑜𝑠2</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tan(45+</a:t>
                </a:r>
                <a:r>
                  <a:rPr kumimoji="1" lang="el-GR" altLang="ja-JP" sz="1100" b="0" i="0">
                    <a:solidFill>
                      <a:schemeClr val="tx1"/>
                    </a:solidFill>
                    <a:effectLst/>
                    <a:latin typeface="Cambria Math" panose="02040503050406030204" pitchFamily="18" charset="0"/>
                    <a:ea typeface="+mn-ea"/>
                    <a:cs typeface="+mn-cs"/>
                  </a:rPr>
                  <a:t>β)</a:t>
                </a:r>
                <a:r>
                  <a:rPr kumimoji="1" lang="en-US" altLang="ja-JP" sz="1100" b="0" i="0">
                    <a:solidFill>
                      <a:schemeClr val="tx1"/>
                    </a:solidFill>
                    <a:effectLst/>
                    <a:latin typeface="Cambria Math" panose="02040503050406030204" pitchFamily="18" charset="0"/>
                    <a:ea typeface="+mn-ea"/>
                    <a:cs typeface="+mn-cs"/>
                  </a:rPr>
                  <a:t>+(𝑓𝑙−𝑓𝑠)/𝑐𝑜𝑠2</a:t>
                </a:r>
                <a:r>
                  <a:rPr kumimoji="1" lang="ja-JP" altLang="en-US" sz="1100" b="0" i="0">
                    <a:solidFill>
                      <a:schemeClr val="tx1"/>
                    </a:solidFill>
                    <a:effectLst/>
                    <a:latin typeface="Cambria Math" panose="02040503050406030204" pitchFamily="18" charset="0"/>
                    <a:ea typeface="+mn-ea"/>
                    <a:cs typeface="+mn-cs"/>
                  </a:rPr>
                  <a:t>𝛽</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latin typeface="Cambria Math" panose="02040503050406030204" pitchFamily="18" charset="0"/>
                  </a:rPr>
                  <a:t>𝑓𝑙</a:t>
                </a:r>
                <a:endParaRPr lang="ja-JP" altLang="ja-JP">
                  <a:effectLst/>
                </a:endParaRPr>
              </a:p>
            </xdr:txBody>
          </xdr:sp>
        </mc:Fallback>
      </mc:AlternateContent>
      <xdr:sp macro="" textlink="">
        <xdr:nvSpPr>
          <xdr:cNvPr id="574" name="正方形/長方形 573">
            <a:extLst>
              <a:ext uri="{FF2B5EF4-FFF2-40B4-BE49-F238E27FC236}">
                <a16:creationId xmlns:a16="http://schemas.microsoft.com/office/drawing/2014/main" id="{A74F9729-CFC7-194A-353B-F7CFD63073AE}"/>
              </a:ext>
            </a:extLst>
          </xdr:cNvPr>
          <xdr:cNvSpPr/>
        </xdr:nvSpPr>
        <xdr:spPr>
          <a:xfrm>
            <a:off x="13820775" y="3552825"/>
            <a:ext cx="4657725" cy="34480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5" name="テキスト ボックス 574">
            <a:extLst>
              <a:ext uri="{FF2B5EF4-FFF2-40B4-BE49-F238E27FC236}">
                <a16:creationId xmlns:a16="http://schemas.microsoft.com/office/drawing/2014/main" id="{6E24D973-1C58-C912-F900-11DC082EB550}"/>
              </a:ext>
            </a:extLst>
          </xdr:cNvPr>
          <xdr:cNvSpPr txBox="1"/>
        </xdr:nvSpPr>
        <xdr:spPr>
          <a:xfrm>
            <a:off x="15549120" y="7000875"/>
            <a:ext cx="1201034"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latin typeface="+mn-ea"/>
                <a:ea typeface="+mn-ea"/>
              </a:rPr>
              <a:t>P</a:t>
            </a:r>
            <a:r>
              <a:rPr kumimoji="1" lang="ja-JP" altLang="en-US" sz="1400">
                <a:latin typeface="+mn-ea"/>
                <a:ea typeface="+mn-ea"/>
              </a:rPr>
              <a:t>の計算手順</a:t>
            </a:r>
            <a:endParaRPr kumimoji="1" lang="en-US" altLang="ja-JP" sz="1400">
              <a:latin typeface="+mn-ea"/>
              <a:ea typeface="+mn-ea"/>
            </a:endParaRPr>
          </a:p>
        </xdr:txBody>
      </xdr:sp>
      <xdr:sp macro="" textlink="">
        <xdr:nvSpPr>
          <xdr:cNvPr id="577" name="正方形/長方形 576">
            <a:extLst>
              <a:ext uri="{FF2B5EF4-FFF2-40B4-BE49-F238E27FC236}">
                <a16:creationId xmlns:a16="http://schemas.microsoft.com/office/drawing/2014/main" id="{5B7AF12E-1E91-41AD-A495-1A2CCC14AD59}"/>
              </a:ext>
            </a:extLst>
          </xdr:cNvPr>
          <xdr:cNvSpPr/>
        </xdr:nvSpPr>
        <xdr:spPr>
          <a:xfrm>
            <a:off x="13820775" y="7410450"/>
            <a:ext cx="4657725" cy="30670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8" name="テキスト ボックス 577">
            <a:extLst>
              <a:ext uri="{FF2B5EF4-FFF2-40B4-BE49-F238E27FC236}">
                <a16:creationId xmlns:a16="http://schemas.microsoft.com/office/drawing/2014/main" id="{F431BC2B-FC6B-40AB-9766-4DE0108A0D86}"/>
              </a:ext>
            </a:extLst>
          </xdr:cNvPr>
          <xdr:cNvSpPr txBox="1"/>
        </xdr:nvSpPr>
        <xdr:spPr>
          <a:xfrm>
            <a:off x="15549120" y="10487025"/>
            <a:ext cx="1201034"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latin typeface="+mn-ea"/>
                <a:ea typeface="+mn-ea"/>
              </a:rPr>
              <a:t>Q</a:t>
            </a:r>
            <a:r>
              <a:rPr kumimoji="1" lang="ja-JP" altLang="en-US" sz="1400">
                <a:latin typeface="+mn-ea"/>
                <a:ea typeface="+mn-ea"/>
              </a:rPr>
              <a:t>の計算手順</a:t>
            </a:r>
            <a:endParaRPr kumimoji="1" lang="en-US" altLang="ja-JP" sz="1400">
              <a:latin typeface="+mn-ea"/>
              <a:ea typeface="+mn-ea"/>
            </a:endParaRPr>
          </a:p>
        </xdr:txBody>
      </xdr:sp>
    </xdr:grpSp>
    <xdr:clientData/>
  </xdr:twoCellAnchor>
  <xdr:twoCellAnchor>
    <xdr:from>
      <xdr:col>18</xdr:col>
      <xdr:colOff>145677</xdr:colOff>
      <xdr:row>35</xdr:row>
      <xdr:rowOff>97046</xdr:rowOff>
    </xdr:from>
    <xdr:to>
      <xdr:col>28</xdr:col>
      <xdr:colOff>565778</xdr:colOff>
      <xdr:row>48</xdr:row>
      <xdr:rowOff>0</xdr:rowOff>
    </xdr:to>
    <xdr:grpSp>
      <xdr:nvGrpSpPr>
        <xdr:cNvPr id="860" name="グループ化 859">
          <a:extLst>
            <a:ext uri="{FF2B5EF4-FFF2-40B4-BE49-F238E27FC236}">
              <a16:creationId xmlns:a16="http://schemas.microsoft.com/office/drawing/2014/main" id="{DDB421C9-8C47-8F1B-AA73-DC088D0ADE77}"/>
            </a:ext>
          </a:extLst>
        </xdr:cNvPr>
        <xdr:cNvGrpSpPr/>
      </xdr:nvGrpSpPr>
      <xdr:grpSpPr>
        <a:xfrm>
          <a:off x="12652002" y="8431421"/>
          <a:ext cx="7687676" cy="2998579"/>
          <a:chOff x="13473699" y="7587680"/>
          <a:chExt cx="7666057" cy="2976071"/>
        </a:xfrm>
      </xdr:grpSpPr>
      <xdr:sp macro="" textlink="">
        <xdr:nvSpPr>
          <xdr:cNvPr id="814" name="正方形/長方形 813">
            <a:extLst>
              <a:ext uri="{FF2B5EF4-FFF2-40B4-BE49-F238E27FC236}">
                <a16:creationId xmlns:a16="http://schemas.microsoft.com/office/drawing/2014/main" id="{50E0D59A-5379-DEF7-4608-9F77018018FE}"/>
              </a:ext>
            </a:extLst>
          </xdr:cNvPr>
          <xdr:cNvSpPr/>
        </xdr:nvSpPr>
        <xdr:spPr>
          <a:xfrm>
            <a:off x="15186438" y="8551022"/>
            <a:ext cx="221946" cy="18042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16" name="正方形/長方形 815">
            <a:extLst>
              <a:ext uri="{FF2B5EF4-FFF2-40B4-BE49-F238E27FC236}">
                <a16:creationId xmlns:a16="http://schemas.microsoft.com/office/drawing/2014/main" id="{F1E833E4-52CB-8455-7728-0D1C70CDAB93}"/>
              </a:ext>
            </a:extLst>
          </xdr:cNvPr>
          <xdr:cNvSpPr/>
        </xdr:nvSpPr>
        <xdr:spPr>
          <a:xfrm rot="5520000">
            <a:off x="14795769" y="8907232"/>
            <a:ext cx="220951" cy="18421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17" name="正方形/長方形 816">
            <a:extLst>
              <a:ext uri="{FF2B5EF4-FFF2-40B4-BE49-F238E27FC236}">
                <a16:creationId xmlns:a16="http://schemas.microsoft.com/office/drawing/2014/main" id="{9470177B-79AF-8921-91BF-9F0B37235D42}"/>
              </a:ext>
            </a:extLst>
          </xdr:cNvPr>
          <xdr:cNvSpPr/>
        </xdr:nvSpPr>
        <xdr:spPr>
          <a:xfrm rot="5520000">
            <a:off x="20567475" y="9113662"/>
            <a:ext cx="220949" cy="18033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22" name="テキスト ボックス 821">
            <a:extLst>
              <a:ext uri="{FF2B5EF4-FFF2-40B4-BE49-F238E27FC236}">
                <a16:creationId xmlns:a16="http://schemas.microsoft.com/office/drawing/2014/main" id="{34812E53-C393-A195-DE62-1FA05F0C0F76}"/>
              </a:ext>
            </a:extLst>
          </xdr:cNvPr>
          <xdr:cNvSpPr txBox="1"/>
        </xdr:nvSpPr>
        <xdr:spPr>
          <a:xfrm rot="120000">
            <a:off x="20518862" y="9884105"/>
            <a:ext cx="261897" cy="261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a:t>
            </a:r>
            <a:endParaRPr kumimoji="1" lang="ja-JP" altLang="en-US" sz="1100"/>
          </a:p>
        </xdr:txBody>
      </xdr:sp>
      <xdr:sp macro="" textlink="">
        <xdr:nvSpPr>
          <xdr:cNvPr id="827" name="テキスト ボックス 826">
            <a:extLst>
              <a:ext uri="{FF2B5EF4-FFF2-40B4-BE49-F238E27FC236}">
                <a16:creationId xmlns:a16="http://schemas.microsoft.com/office/drawing/2014/main" id="{E5F5CFAE-8986-F646-1BD7-F2CAA06D4D79}"/>
              </a:ext>
            </a:extLst>
          </xdr:cNvPr>
          <xdr:cNvSpPr txBox="1"/>
        </xdr:nvSpPr>
        <xdr:spPr>
          <a:xfrm rot="120000">
            <a:off x="20877859" y="9144700"/>
            <a:ext cx="261897" cy="256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B</a:t>
            </a:r>
            <a:endParaRPr kumimoji="1" lang="ja-JP" altLang="en-US" sz="1100"/>
          </a:p>
        </xdr:txBody>
      </xdr:sp>
      <xdr:cxnSp macro="">
        <xdr:nvCxnSpPr>
          <xdr:cNvPr id="673" name="直線コネクタ 672">
            <a:extLst>
              <a:ext uri="{FF2B5EF4-FFF2-40B4-BE49-F238E27FC236}">
                <a16:creationId xmlns:a16="http://schemas.microsoft.com/office/drawing/2014/main" id="{19CDF7C8-9836-43FD-87D6-9F24BAFA2FD5}"/>
              </a:ext>
            </a:extLst>
          </xdr:cNvPr>
          <xdr:cNvCxnSpPr/>
        </xdr:nvCxnSpPr>
        <xdr:spPr>
          <a:xfrm>
            <a:off x="17046965" y="7587680"/>
            <a:ext cx="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74" name="直線コネクタ 673">
            <a:extLst>
              <a:ext uri="{FF2B5EF4-FFF2-40B4-BE49-F238E27FC236}">
                <a16:creationId xmlns:a16="http://schemas.microsoft.com/office/drawing/2014/main" id="{7F9A5A5C-8D8E-78E8-037C-C10DAFE22959}"/>
              </a:ext>
            </a:extLst>
          </xdr:cNvPr>
          <xdr:cNvCxnSpPr/>
        </xdr:nvCxnSpPr>
        <xdr:spPr>
          <a:xfrm flipH="1">
            <a:off x="14496695" y="9107665"/>
            <a:ext cx="3303422"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675" name="直線コネクタ 674">
            <a:extLst>
              <a:ext uri="{FF2B5EF4-FFF2-40B4-BE49-F238E27FC236}">
                <a16:creationId xmlns:a16="http://schemas.microsoft.com/office/drawing/2014/main" id="{57CED41D-2856-9313-9B48-B09EF1897511}"/>
              </a:ext>
            </a:extLst>
          </xdr:cNvPr>
          <xdr:cNvCxnSpPr/>
        </xdr:nvCxnSpPr>
        <xdr:spPr>
          <a:xfrm>
            <a:off x="15298389" y="8020351"/>
            <a:ext cx="0" cy="1542051"/>
          </a:xfrm>
          <a:prstGeom prst="line">
            <a:avLst/>
          </a:prstGeom>
          <a:ln>
            <a:solidFill>
              <a:srgbClr val="FF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676" name="直線コネクタ 675">
            <a:extLst>
              <a:ext uri="{FF2B5EF4-FFF2-40B4-BE49-F238E27FC236}">
                <a16:creationId xmlns:a16="http://schemas.microsoft.com/office/drawing/2014/main" id="{A7387650-9E46-032E-AFF1-E69F68EE0C58}"/>
              </a:ext>
            </a:extLst>
          </xdr:cNvPr>
          <xdr:cNvCxnSpPr/>
        </xdr:nvCxnSpPr>
        <xdr:spPr>
          <a:xfrm rot="120000">
            <a:off x="14812772" y="8663638"/>
            <a:ext cx="0" cy="887656"/>
          </a:xfrm>
          <a:prstGeom prst="lin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cxnSp>
      <xdr:cxnSp macro="">
        <xdr:nvCxnSpPr>
          <xdr:cNvPr id="677" name="直線コネクタ 676">
            <a:extLst>
              <a:ext uri="{FF2B5EF4-FFF2-40B4-BE49-F238E27FC236}">
                <a16:creationId xmlns:a16="http://schemas.microsoft.com/office/drawing/2014/main" id="{69E809D3-5E63-4AE4-75EC-85C861C6EFBF}"/>
              </a:ext>
            </a:extLst>
          </xdr:cNvPr>
          <xdr:cNvCxnSpPr/>
        </xdr:nvCxnSpPr>
        <xdr:spPr>
          <a:xfrm rot="120000">
            <a:off x="17835391" y="8279881"/>
            <a:ext cx="1767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8" name="直線コネクタ 677">
            <a:extLst>
              <a:ext uri="{FF2B5EF4-FFF2-40B4-BE49-F238E27FC236}">
                <a16:creationId xmlns:a16="http://schemas.microsoft.com/office/drawing/2014/main" id="{DF7E124D-029A-70F1-650D-EC973711E6B3}"/>
              </a:ext>
            </a:extLst>
          </xdr:cNvPr>
          <xdr:cNvCxnSpPr/>
        </xdr:nvCxnSpPr>
        <xdr:spPr>
          <a:xfrm rot="120000">
            <a:off x="17750370" y="9946362"/>
            <a:ext cx="17676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9" name="直線コネクタ 678">
            <a:extLst>
              <a:ext uri="{FF2B5EF4-FFF2-40B4-BE49-F238E27FC236}">
                <a16:creationId xmlns:a16="http://schemas.microsoft.com/office/drawing/2014/main" id="{4577D8B9-3550-03D5-2BE1-B4872DBB1F8B}"/>
              </a:ext>
            </a:extLst>
          </xdr:cNvPr>
          <xdr:cNvCxnSpPr/>
        </xdr:nvCxnSpPr>
        <xdr:spPr>
          <a:xfrm rot="120000">
            <a:off x="17948563" y="8277983"/>
            <a:ext cx="0" cy="1675493"/>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80" name="直線コネクタ 679">
            <a:extLst>
              <a:ext uri="{FF2B5EF4-FFF2-40B4-BE49-F238E27FC236}">
                <a16:creationId xmlns:a16="http://schemas.microsoft.com/office/drawing/2014/main" id="{146BDA6B-0A79-3831-C6C5-741B8F332B25}"/>
              </a:ext>
            </a:extLst>
          </xdr:cNvPr>
          <xdr:cNvCxnSpPr/>
        </xdr:nvCxnSpPr>
        <xdr:spPr>
          <a:xfrm rot="120000">
            <a:off x="14780511" y="9561640"/>
            <a:ext cx="0" cy="76885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1" name="直線コネクタ 680">
            <a:extLst>
              <a:ext uri="{FF2B5EF4-FFF2-40B4-BE49-F238E27FC236}">
                <a16:creationId xmlns:a16="http://schemas.microsoft.com/office/drawing/2014/main" id="{03C51E93-8DDD-CF9E-6832-A2BEB621EA47}"/>
              </a:ext>
            </a:extLst>
          </xdr:cNvPr>
          <xdr:cNvCxnSpPr/>
        </xdr:nvCxnSpPr>
        <xdr:spPr>
          <a:xfrm rot="120000">
            <a:off x="17758604" y="9962201"/>
            <a:ext cx="0" cy="4802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2" name="直線コネクタ 681">
            <a:extLst>
              <a:ext uri="{FF2B5EF4-FFF2-40B4-BE49-F238E27FC236}">
                <a16:creationId xmlns:a16="http://schemas.microsoft.com/office/drawing/2014/main" id="{3E450515-0392-0B59-496E-F85408CD4C00}"/>
              </a:ext>
            </a:extLst>
          </xdr:cNvPr>
          <xdr:cNvCxnSpPr/>
        </xdr:nvCxnSpPr>
        <xdr:spPr>
          <a:xfrm rot="120000">
            <a:off x="14767976" y="10356552"/>
            <a:ext cx="2981546"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83" name="直線コネクタ 682">
            <a:extLst>
              <a:ext uri="{FF2B5EF4-FFF2-40B4-BE49-F238E27FC236}">
                <a16:creationId xmlns:a16="http://schemas.microsoft.com/office/drawing/2014/main" id="{E7C17472-E686-EFC5-BD23-6045588D78BD}"/>
              </a:ext>
            </a:extLst>
          </xdr:cNvPr>
          <xdr:cNvCxnSpPr/>
        </xdr:nvCxnSpPr>
        <xdr:spPr>
          <a:xfrm>
            <a:off x="15298150" y="9587549"/>
            <a:ext cx="0" cy="5021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5" name="直線コネクタ 684">
            <a:extLst>
              <a:ext uri="{FF2B5EF4-FFF2-40B4-BE49-F238E27FC236}">
                <a16:creationId xmlns:a16="http://schemas.microsoft.com/office/drawing/2014/main" id="{90968D30-4E7A-3869-00CB-6F52785D927C}"/>
              </a:ext>
            </a:extLst>
          </xdr:cNvPr>
          <xdr:cNvCxnSpPr/>
        </xdr:nvCxnSpPr>
        <xdr:spPr>
          <a:xfrm rot="5400000">
            <a:off x="15298226" y="8291387"/>
            <a:ext cx="0" cy="526515"/>
          </a:xfrm>
          <a:prstGeom prst="lin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cxnSp>
      <xdr:sp macro="" textlink="">
        <xdr:nvSpPr>
          <xdr:cNvPr id="686" name="テキスト ボックス 685">
            <a:extLst>
              <a:ext uri="{FF2B5EF4-FFF2-40B4-BE49-F238E27FC236}">
                <a16:creationId xmlns:a16="http://schemas.microsoft.com/office/drawing/2014/main" id="{2BE9386B-75EE-B0FF-F8F1-84FE5ECE03D1}"/>
              </a:ext>
            </a:extLst>
          </xdr:cNvPr>
          <xdr:cNvSpPr txBox="1"/>
        </xdr:nvSpPr>
        <xdr:spPr>
          <a:xfrm rot="120000">
            <a:off x="16091537" y="10109455"/>
            <a:ext cx="295558" cy="3140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a:t>
            </a:r>
            <a:endParaRPr kumimoji="1" lang="ja-JP" altLang="en-US" sz="1400"/>
          </a:p>
        </xdr:txBody>
      </xdr:sp>
      <xdr:sp macro="" textlink="">
        <xdr:nvSpPr>
          <xdr:cNvPr id="687" name="テキスト ボックス 686">
            <a:extLst>
              <a:ext uri="{FF2B5EF4-FFF2-40B4-BE49-F238E27FC236}">
                <a16:creationId xmlns:a16="http://schemas.microsoft.com/office/drawing/2014/main" id="{26F00EDC-A97C-0159-5D05-D7C9C695C0FA}"/>
              </a:ext>
            </a:extLst>
          </xdr:cNvPr>
          <xdr:cNvSpPr txBox="1"/>
        </xdr:nvSpPr>
        <xdr:spPr>
          <a:xfrm rot="120000">
            <a:off x="17759544" y="8831243"/>
            <a:ext cx="283269" cy="284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D</a:t>
            </a:r>
            <a:endParaRPr kumimoji="1" lang="ja-JP" altLang="en-US" sz="1100"/>
          </a:p>
        </xdr:txBody>
      </xdr:sp>
      <xdr:cxnSp macro="">
        <xdr:nvCxnSpPr>
          <xdr:cNvPr id="689" name="直線コネクタ 688">
            <a:extLst>
              <a:ext uri="{FF2B5EF4-FFF2-40B4-BE49-F238E27FC236}">
                <a16:creationId xmlns:a16="http://schemas.microsoft.com/office/drawing/2014/main" id="{660F4B20-3F21-6A42-6A5D-5B6A0078352F}"/>
              </a:ext>
            </a:extLst>
          </xdr:cNvPr>
          <xdr:cNvCxnSpPr/>
        </xdr:nvCxnSpPr>
        <xdr:spPr>
          <a:xfrm>
            <a:off x="13750718" y="8975404"/>
            <a:ext cx="956615" cy="320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5" name="直線コネクタ 694">
            <a:extLst>
              <a:ext uri="{FF2B5EF4-FFF2-40B4-BE49-F238E27FC236}">
                <a16:creationId xmlns:a16="http://schemas.microsoft.com/office/drawing/2014/main" id="{8A45288A-CDB1-54B1-31F7-8A3FF346A307}"/>
              </a:ext>
            </a:extLst>
          </xdr:cNvPr>
          <xdr:cNvCxnSpPr/>
        </xdr:nvCxnSpPr>
        <xdr:spPr>
          <a:xfrm flipH="1">
            <a:off x="13772857" y="9103928"/>
            <a:ext cx="7174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00" name="テキスト ボックス 699">
            <a:extLst>
              <a:ext uri="{FF2B5EF4-FFF2-40B4-BE49-F238E27FC236}">
                <a16:creationId xmlns:a16="http://schemas.microsoft.com/office/drawing/2014/main" id="{9C834AA6-AD2B-A647-1C21-8C7B71AA6451}"/>
              </a:ext>
            </a:extLst>
          </xdr:cNvPr>
          <xdr:cNvSpPr txBox="1"/>
        </xdr:nvSpPr>
        <xdr:spPr>
          <a:xfrm>
            <a:off x="13475487" y="8283986"/>
            <a:ext cx="808597" cy="379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45+β[</a:t>
            </a:r>
            <a:r>
              <a:rPr kumimoji="1" lang="ja-JP" altLang="en-US" sz="1400"/>
              <a:t>度</a:t>
            </a:r>
            <a:r>
              <a:rPr kumimoji="1" lang="en-US" altLang="ja-JP" sz="1400"/>
              <a:t>]</a:t>
            </a:r>
          </a:p>
        </xdr:txBody>
      </xdr:sp>
      <xdr:sp macro="" textlink="">
        <xdr:nvSpPr>
          <xdr:cNvPr id="701" name="テキスト ボックス 700">
            <a:extLst>
              <a:ext uri="{FF2B5EF4-FFF2-40B4-BE49-F238E27FC236}">
                <a16:creationId xmlns:a16="http://schemas.microsoft.com/office/drawing/2014/main" id="{FB0942BC-C095-7086-C498-14158E65BD13}"/>
              </a:ext>
            </a:extLst>
          </xdr:cNvPr>
          <xdr:cNvSpPr txBox="1"/>
        </xdr:nvSpPr>
        <xdr:spPr>
          <a:xfrm>
            <a:off x="16488440" y="9068353"/>
            <a:ext cx="301219" cy="3041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δ</a:t>
            </a:r>
            <a:endParaRPr kumimoji="1" lang="ja-JP" altLang="en-US" sz="1400"/>
          </a:p>
        </xdr:txBody>
      </xdr:sp>
      <xdr:cxnSp macro="">
        <xdr:nvCxnSpPr>
          <xdr:cNvPr id="702" name="直線コネクタ 701">
            <a:extLst>
              <a:ext uri="{FF2B5EF4-FFF2-40B4-BE49-F238E27FC236}">
                <a16:creationId xmlns:a16="http://schemas.microsoft.com/office/drawing/2014/main" id="{F7C5F5D1-760D-D669-FFA8-C14D7F9B31C8}"/>
              </a:ext>
            </a:extLst>
          </xdr:cNvPr>
          <xdr:cNvCxnSpPr/>
        </xdr:nvCxnSpPr>
        <xdr:spPr>
          <a:xfrm>
            <a:off x="16687154" y="9019680"/>
            <a:ext cx="0" cy="913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3" name="直線コネクタ 702">
            <a:extLst>
              <a:ext uri="{FF2B5EF4-FFF2-40B4-BE49-F238E27FC236}">
                <a16:creationId xmlns:a16="http://schemas.microsoft.com/office/drawing/2014/main" id="{86D62FA8-CE8C-DA5A-F483-D627BD6AFD64}"/>
              </a:ext>
            </a:extLst>
          </xdr:cNvPr>
          <xdr:cNvCxnSpPr/>
        </xdr:nvCxnSpPr>
        <xdr:spPr>
          <a:xfrm flipV="1">
            <a:off x="16686398" y="8915188"/>
            <a:ext cx="0" cy="114192"/>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704" name="直線コネクタ 703">
            <a:extLst>
              <a:ext uri="{FF2B5EF4-FFF2-40B4-BE49-F238E27FC236}">
                <a16:creationId xmlns:a16="http://schemas.microsoft.com/office/drawing/2014/main" id="{7F8EF5E7-B116-26A2-28F1-3470DF8822B4}"/>
              </a:ext>
            </a:extLst>
          </xdr:cNvPr>
          <xdr:cNvCxnSpPr/>
        </xdr:nvCxnSpPr>
        <xdr:spPr>
          <a:xfrm>
            <a:off x="16686398" y="9107215"/>
            <a:ext cx="0" cy="183886"/>
          </a:xfrm>
          <a:prstGeom prst="line">
            <a:avLst/>
          </a:prstGeom>
          <a:ln>
            <a:solidFill>
              <a:schemeClr val="tx1"/>
            </a:solidFill>
            <a:head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756" name="直線コネクタ 755">
            <a:extLst>
              <a:ext uri="{FF2B5EF4-FFF2-40B4-BE49-F238E27FC236}">
                <a16:creationId xmlns:a16="http://schemas.microsoft.com/office/drawing/2014/main" id="{1D0B14F8-F789-CBA4-194C-3E4ACD785CC1}"/>
              </a:ext>
            </a:extLst>
          </xdr:cNvPr>
          <xdr:cNvCxnSpPr/>
        </xdr:nvCxnSpPr>
        <xdr:spPr>
          <a:xfrm rot="120000" flipH="1">
            <a:off x="17795507" y="8276067"/>
            <a:ext cx="0" cy="1677285"/>
          </a:xfrm>
          <a:prstGeom prst="lin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757" name="直線コネクタ 756">
            <a:extLst>
              <a:ext uri="{FF2B5EF4-FFF2-40B4-BE49-F238E27FC236}">
                <a16:creationId xmlns:a16="http://schemas.microsoft.com/office/drawing/2014/main" id="{43739F93-480D-A518-99FD-1E445CC1FC6D}"/>
              </a:ext>
            </a:extLst>
          </xdr:cNvPr>
          <xdr:cNvCxnSpPr/>
        </xdr:nvCxnSpPr>
        <xdr:spPr>
          <a:xfrm rot="120000" flipH="1">
            <a:off x="14839286" y="8221692"/>
            <a:ext cx="2971708" cy="83631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58" name="直線コネクタ 757">
            <a:extLst>
              <a:ext uri="{FF2B5EF4-FFF2-40B4-BE49-F238E27FC236}">
                <a16:creationId xmlns:a16="http://schemas.microsoft.com/office/drawing/2014/main" id="{D6C3A53F-7ADE-16AB-6BDA-1BF2BCAA7E7D}"/>
              </a:ext>
            </a:extLst>
          </xdr:cNvPr>
          <xdr:cNvCxnSpPr/>
        </xdr:nvCxnSpPr>
        <xdr:spPr>
          <a:xfrm>
            <a:off x="14818044" y="9011841"/>
            <a:ext cx="2947988" cy="93954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59" name="直線コネクタ 758">
            <a:extLst>
              <a:ext uri="{FF2B5EF4-FFF2-40B4-BE49-F238E27FC236}">
                <a16:creationId xmlns:a16="http://schemas.microsoft.com/office/drawing/2014/main" id="{DB6FB627-D4BA-1BC1-45F0-6C3009903992}"/>
              </a:ext>
            </a:extLst>
          </xdr:cNvPr>
          <xdr:cNvCxnSpPr/>
        </xdr:nvCxnSpPr>
        <xdr:spPr>
          <a:xfrm rot="120000">
            <a:off x="14711546" y="9114568"/>
            <a:ext cx="6337300" cy="0"/>
          </a:xfrm>
          <a:prstGeom prst="line">
            <a:avLst/>
          </a:prstGeom>
          <a:ln>
            <a:solidFill>
              <a:srgbClr val="FF66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706" name="直線コネクタ 705">
            <a:extLst>
              <a:ext uri="{FF2B5EF4-FFF2-40B4-BE49-F238E27FC236}">
                <a16:creationId xmlns:a16="http://schemas.microsoft.com/office/drawing/2014/main" id="{8BB542E5-9459-7C71-44CB-F29157994759}"/>
              </a:ext>
            </a:extLst>
          </xdr:cNvPr>
          <xdr:cNvCxnSpPr/>
        </xdr:nvCxnSpPr>
        <xdr:spPr>
          <a:xfrm>
            <a:off x="15185861" y="9107812"/>
            <a:ext cx="387860" cy="0"/>
          </a:xfrm>
          <a:prstGeom prst="line">
            <a:avLst/>
          </a:prstGeom>
          <a:ln>
            <a:solidFill>
              <a:srgbClr val="0000FF"/>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707" name="直線コネクタ 706">
            <a:extLst>
              <a:ext uri="{FF2B5EF4-FFF2-40B4-BE49-F238E27FC236}">
                <a16:creationId xmlns:a16="http://schemas.microsoft.com/office/drawing/2014/main" id="{7B588A50-FE06-B061-5E74-E735E5C8127F}"/>
              </a:ext>
            </a:extLst>
          </xdr:cNvPr>
          <xdr:cNvCxnSpPr/>
        </xdr:nvCxnSpPr>
        <xdr:spPr>
          <a:xfrm rot="5400000">
            <a:off x="15188986" y="9107811"/>
            <a:ext cx="381609" cy="0"/>
          </a:xfrm>
          <a:prstGeom prst="line">
            <a:avLst/>
          </a:prstGeom>
          <a:ln>
            <a:solidFill>
              <a:srgbClr val="0000FF"/>
            </a:solidFill>
            <a:prstDash val="lgDashDot"/>
          </a:ln>
        </xdr:spPr>
        <xdr:style>
          <a:lnRef idx="1">
            <a:schemeClr val="accent1"/>
          </a:lnRef>
          <a:fillRef idx="0">
            <a:schemeClr val="accent1"/>
          </a:fillRef>
          <a:effectRef idx="0">
            <a:schemeClr val="accent1"/>
          </a:effectRef>
          <a:fontRef idx="minor">
            <a:schemeClr val="tx1"/>
          </a:fontRef>
        </xdr:style>
      </xdr:cxnSp>
      <xdr:grpSp>
        <xdr:nvGrpSpPr>
          <xdr:cNvPr id="708" name="グループ化 707">
            <a:extLst>
              <a:ext uri="{FF2B5EF4-FFF2-40B4-BE49-F238E27FC236}">
                <a16:creationId xmlns:a16="http://schemas.microsoft.com/office/drawing/2014/main" id="{C64FA5C2-6A5A-39B7-AAC8-EBB22ACCA436}"/>
              </a:ext>
            </a:extLst>
          </xdr:cNvPr>
          <xdr:cNvGrpSpPr/>
        </xdr:nvGrpSpPr>
        <xdr:grpSpPr>
          <a:xfrm rot="120000">
            <a:off x="15357088" y="8760076"/>
            <a:ext cx="45407" cy="700266"/>
            <a:chOff x="14861109" y="7275033"/>
            <a:chExt cx="45719" cy="720000"/>
          </a:xfrm>
        </xdr:grpSpPr>
        <xdr:cxnSp macro="">
          <xdr:nvCxnSpPr>
            <xdr:cNvPr id="754" name="直線コネクタ 753">
              <a:extLst>
                <a:ext uri="{FF2B5EF4-FFF2-40B4-BE49-F238E27FC236}">
                  <a16:creationId xmlns:a16="http://schemas.microsoft.com/office/drawing/2014/main" id="{14E069E3-177B-4566-5D0F-80E7292836D6}"/>
                </a:ext>
              </a:extLst>
            </xdr:cNvPr>
            <xdr:cNvCxnSpPr/>
          </xdr:nvCxnSpPr>
          <xdr:spPr>
            <a:xfrm rot="2700000">
              <a:off x="14523968" y="7635033"/>
              <a:ext cx="720000" cy="0"/>
            </a:xfrm>
            <a:prstGeom prst="lin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755" name="楕円 754">
              <a:extLst>
                <a:ext uri="{FF2B5EF4-FFF2-40B4-BE49-F238E27FC236}">
                  <a16:creationId xmlns:a16="http://schemas.microsoft.com/office/drawing/2014/main" id="{61CA6C0A-4D72-9553-19C1-7E31D01B19EA}"/>
                </a:ext>
              </a:extLst>
            </xdr:cNvPr>
            <xdr:cNvSpPr/>
          </xdr:nvSpPr>
          <xdr:spPr>
            <a:xfrm>
              <a:off x="14861109" y="7612174"/>
              <a:ext cx="45719" cy="45719"/>
            </a:xfrm>
            <a:prstGeom prst="ellipse">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14" name="テキスト ボックス 713">
            <a:extLst>
              <a:ext uri="{FF2B5EF4-FFF2-40B4-BE49-F238E27FC236}">
                <a16:creationId xmlns:a16="http://schemas.microsoft.com/office/drawing/2014/main" id="{AD163524-BE32-52C7-285B-1147DE903068}"/>
              </a:ext>
            </a:extLst>
          </xdr:cNvPr>
          <xdr:cNvSpPr txBox="1"/>
        </xdr:nvSpPr>
        <xdr:spPr>
          <a:xfrm>
            <a:off x="13473699" y="8879854"/>
            <a:ext cx="290004" cy="328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2β</a:t>
            </a:r>
            <a:endParaRPr kumimoji="1" lang="ja-JP" altLang="en-US" sz="1400"/>
          </a:p>
        </xdr:txBody>
      </xdr:sp>
      <xdr:cxnSp macro="">
        <xdr:nvCxnSpPr>
          <xdr:cNvPr id="715" name="直線コネクタ 714">
            <a:extLst>
              <a:ext uri="{FF2B5EF4-FFF2-40B4-BE49-F238E27FC236}">
                <a16:creationId xmlns:a16="http://schemas.microsoft.com/office/drawing/2014/main" id="{348AFC82-5F1D-49C4-CDD3-57F7976ADFB3}"/>
              </a:ext>
            </a:extLst>
          </xdr:cNvPr>
          <xdr:cNvCxnSpPr/>
        </xdr:nvCxnSpPr>
        <xdr:spPr>
          <a:xfrm>
            <a:off x="15322510" y="9025432"/>
            <a:ext cx="140048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6" name="直線コネクタ 715">
            <a:extLst>
              <a:ext uri="{FF2B5EF4-FFF2-40B4-BE49-F238E27FC236}">
                <a16:creationId xmlns:a16="http://schemas.microsoft.com/office/drawing/2014/main" id="{5C71FFAF-7D31-BB82-8999-4181DE362620}"/>
              </a:ext>
            </a:extLst>
          </xdr:cNvPr>
          <xdr:cNvCxnSpPr/>
        </xdr:nvCxnSpPr>
        <xdr:spPr>
          <a:xfrm>
            <a:off x="14327386" y="8000384"/>
            <a:ext cx="797226" cy="8388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17" name="円弧 716">
            <a:extLst>
              <a:ext uri="{FF2B5EF4-FFF2-40B4-BE49-F238E27FC236}">
                <a16:creationId xmlns:a16="http://schemas.microsoft.com/office/drawing/2014/main" id="{15FD2CDE-DEEE-4C25-CA5C-6E258FC4D235}"/>
              </a:ext>
            </a:extLst>
          </xdr:cNvPr>
          <xdr:cNvSpPr/>
        </xdr:nvSpPr>
        <xdr:spPr>
          <a:xfrm>
            <a:off x="14084801" y="7916642"/>
            <a:ext cx="2443080" cy="2387553"/>
          </a:xfrm>
          <a:prstGeom prst="arc">
            <a:avLst>
              <a:gd name="adj1" fmla="val 10834208"/>
              <a:gd name="adj2" fmla="val 13776984"/>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18" name="円弧 717">
            <a:extLst>
              <a:ext uri="{FF2B5EF4-FFF2-40B4-BE49-F238E27FC236}">
                <a16:creationId xmlns:a16="http://schemas.microsoft.com/office/drawing/2014/main" id="{277E4D3A-0D1F-41B3-289A-01A283CC08A4}"/>
              </a:ext>
            </a:extLst>
          </xdr:cNvPr>
          <xdr:cNvSpPr/>
        </xdr:nvSpPr>
        <xdr:spPr>
          <a:xfrm>
            <a:off x="13811190" y="7657088"/>
            <a:ext cx="2972839" cy="2906663"/>
          </a:xfrm>
          <a:prstGeom prst="arc">
            <a:avLst>
              <a:gd name="adj1" fmla="val 10814028"/>
              <a:gd name="adj2" fmla="val 11132919"/>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719" name="直線コネクタ 718">
            <a:extLst>
              <a:ext uri="{FF2B5EF4-FFF2-40B4-BE49-F238E27FC236}">
                <a16:creationId xmlns:a16="http://schemas.microsoft.com/office/drawing/2014/main" id="{4F55067A-8A62-7F60-5135-B3127084352A}"/>
              </a:ext>
            </a:extLst>
          </xdr:cNvPr>
          <xdr:cNvCxnSpPr/>
        </xdr:nvCxnSpPr>
        <xdr:spPr>
          <a:xfrm>
            <a:off x="17801083" y="9139971"/>
            <a:ext cx="0" cy="10686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21" name="テキスト ボックス 720">
            <a:extLst>
              <a:ext uri="{FF2B5EF4-FFF2-40B4-BE49-F238E27FC236}">
                <a16:creationId xmlns:a16="http://schemas.microsoft.com/office/drawing/2014/main" id="{09E7FF8D-EDF6-39F5-5114-20B60AD51D5A}"/>
              </a:ext>
            </a:extLst>
          </xdr:cNvPr>
          <xdr:cNvSpPr txBox="1"/>
        </xdr:nvSpPr>
        <xdr:spPr>
          <a:xfrm rot="2820000">
            <a:off x="15734531" y="8373499"/>
            <a:ext cx="285492" cy="3167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δs</a:t>
            </a:r>
            <a:endParaRPr kumimoji="1" lang="ja-JP" altLang="en-US" sz="1400"/>
          </a:p>
        </xdr:txBody>
      </xdr:sp>
      <xdr:cxnSp macro="">
        <xdr:nvCxnSpPr>
          <xdr:cNvPr id="723" name="直線コネクタ 722">
            <a:extLst>
              <a:ext uri="{FF2B5EF4-FFF2-40B4-BE49-F238E27FC236}">
                <a16:creationId xmlns:a16="http://schemas.microsoft.com/office/drawing/2014/main" id="{C71BEA5C-1695-15AE-F184-70BE1D3E86F7}"/>
              </a:ext>
            </a:extLst>
          </xdr:cNvPr>
          <xdr:cNvCxnSpPr/>
        </xdr:nvCxnSpPr>
        <xdr:spPr>
          <a:xfrm rot="120000" flipH="1">
            <a:off x="15294721" y="8245201"/>
            <a:ext cx="0" cy="16924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4" name="直線コネクタ 723">
            <a:extLst>
              <a:ext uri="{FF2B5EF4-FFF2-40B4-BE49-F238E27FC236}">
                <a16:creationId xmlns:a16="http://schemas.microsoft.com/office/drawing/2014/main" id="{D00DBA22-BBEF-EDA7-280C-48B77F0963FF}"/>
              </a:ext>
            </a:extLst>
          </xdr:cNvPr>
          <xdr:cNvCxnSpPr/>
        </xdr:nvCxnSpPr>
        <xdr:spPr>
          <a:xfrm rot="2820000">
            <a:off x="15547011" y="8477330"/>
            <a:ext cx="0" cy="6374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5" name="直線コネクタ 724">
            <a:extLst>
              <a:ext uri="{FF2B5EF4-FFF2-40B4-BE49-F238E27FC236}">
                <a16:creationId xmlns:a16="http://schemas.microsoft.com/office/drawing/2014/main" id="{6CDCA529-F2B3-92A8-0D1F-0EE35F3D7EB9}"/>
              </a:ext>
            </a:extLst>
          </xdr:cNvPr>
          <xdr:cNvCxnSpPr/>
        </xdr:nvCxnSpPr>
        <xdr:spPr>
          <a:xfrm rot="2820000">
            <a:off x="15641479" y="8559550"/>
            <a:ext cx="0" cy="6267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6" name="直線コネクタ 725">
            <a:extLst>
              <a:ext uri="{FF2B5EF4-FFF2-40B4-BE49-F238E27FC236}">
                <a16:creationId xmlns:a16="http://schemas.microsoft.com/office/drawing/2014/main" id="{03CEC554-05CC-6BC0-C4B5-E28FF326E2BE}"/>
              </a:ext>
            </a:extLst>
          </xdr:cNvPr>
          <xdr:cNvCxnSpPr/>
        </xdr:nvCxnSpPr>
        <xdr:spPr>
          <a:xfrm rot="2820000" flipH="1" flipV="1">
            <a:off x="15742240" y="8642745"/>
            <a:ext cx="121165"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729" name="テキスト ボックス 728">
            <a:extLst>
              <a:ext uri="{FF2B5EF4-FFF2-40B4-BE49-F238E27FC236}">
                <a16:creationId xmlns:a16="http://schemas.microsoft.com/office/drawing/2014/main" id="{61AF7B41-4BB7-A755-C375-3F1ED09F7C95}"/>
              </a:ext>
            </a:extLst>
          </xdr:cNvPr>
          <xdr:cNvSpPr txBox="1"/>
        </xdr:nvSpPr>
        <xdr:spPr>
          <a:xfrm rot="120000">
            <a:off x="15862252" y="9669354"/>
            <a:ext cx="989422" cy="310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(fl-fs)/cos2β</a:t>
            </a:r>
          </a:p>
        </xdr:txBody>
      </xdr:sp>
      <xdr:sp macro="" textlink="">
        <xdr:nvSpPr>
          <xdr:cNvPr id="730" name="テキスト ボックス 729">
            <a:extLst>
              <a:ext uri="{FF2B5EF4-FFF2-40B4-BE49-F238E27FC236}">
                <a16:creationId xmlns:a16="http://schemas.microsoft.com/office/drawing/2014/main" id="{2AA0D97A-E97B-0A14-5223-FD9D059EBF13}"/>
              </a:ext>
            </a:extLst>
          </xdr:cNvPr>
          <xdr:cNvSpPr txBox="1"/>
        </xdr:nvSpPr>
        <xdr:spPr>
          <a:xfrm rot="2820000">
            <a:off x="15318213" y="8502328"/>
            <a:ext cx="285491" cy="322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ds</a:t>
            </a:r>
            <a:endParaRPr kumimoji="1" lang="ja-JP" altLang="en-US" sz="1400"/>
          </a:p>
        </xdr:txBody>
      </xdr:sp>
      <xdr:sp macro="" textlink="">
        <xdr:nvSpPr>
          <xdr:cNvPr id="731" name="テキスト ボックス 730">
            <a:extLst>
              <a:ext uri="{FF2B5EF4-FFF2-40B4-BE49-F238E27FC236}">
                <a16:creationId xmlns:a16="http://schemas.microsoft.com/office/drawing/2014/main" id="{C5DC092D-459F-FEFB-F528-19C2C89AFBFA}"/>
              </a:ext>
            </a:extLst>
          </xdr:cNvPr>
          <xdr:cNvSpPr txBox="1"/>
        </xdr:nvSpPr>
        <xdr:spPr>
          <a:xfrm>
            <a:off x="15741788" y="8058873"/>
            <a:ext cx="978255" cy="309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rgbClr val="0000FF"/>
                </a:solidFill>
              </a:rPr>
              <a:t>斜鏡中心</a:t>
            </a:r>
          </a:p>
        </xdr:txBody>
      </xdr:sp>
      <xdr:sp macro="" textlink="">
        <xdr:nvSpPr>
          <xdr:cNvPr id="732" name="テキスト ボックス 731">
            <a:extLst>
              <a:ext uri="{FF2B5EF4-FFF2-40B4-BE49-F238E27FC236}">
                <a16:creationId xmlns:a16="http://schemas.microsoft.com/office/drawing/2014/main" id="{1A6466BA-E863-CDEF-EAF5-D221EB2F5F05}"/>
              </a:ext>
            </a:extLst>
          </xdr:cNvPr>
          <xdr:cNvSpPr txBox="1"/>
        </xdr:nvSpPr>
        <xdr:spPr>
          <a:xfrm>
            <a:off x="15129699" y="7729003"/>
            <a:ext cx="2599819" cy="313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rgbClr val="FF0000"/>
                </a:solidFill>
              </a:rPr>
              <a:t>光軸</a:t>
            </a:r>
            <a:r>
              <a:rPr kumimoji="1" lang="ja-JP" altLang="en-US" sz="1000">
                <a:solidFill>
                  <a:srgbClr val="FF0000"/>
                </a:solidFill>
              </a:rPr>
              <a:t>（ドローチューブ中心軸）</a:t>
            </a:r>
          </a:p>
        </xdr:txBody>
      </xdr:sp>
      <xdr:cxnSp macro="">
        <xdr:nvCxnSpPr>
          <xdr:cNvPr id="733" name="直線コネクタ 732">
            <a:extLst>
              <a:ext uri="{FF2B5EF4-FFF2-40B4-BE49-F238E27FC236}">
                <a16:creationId xmlns:a16="http://schemas.microsoft.com/office/drawing/2014/main" id="{96F18329-8086-44DA-4849-6B37CE4A34F3}"/>
              </a:ext>
            </a:extLst>
          </xdr:cNvPr>
          <xdr:cNvCxnSpPr/>
        </xdr:nvCxnSpPr>
        <xdr:spPr>
          <a:xfrm rot="120000">
            <a:off x="14844477" y="8971521"/>
            <a:ext cx="2945962"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734" name="直線コネクタ 733">
            <a:extLst>
              <a:ext uri="{FF2B5EF4-FFF2-40B4-BE49-F238E27FC236}">
                <a16:creationId xmlns:a16="http://schemas.microsoft.com/office/drawing/2014/main" id="{B92E050F-9DA4-1638-E317-73585427F460}"/>
              </a:ext>
            </a:extLst>
          </xdr:cNvPr>
          <xdr:cNvCxnSpPr/>
        </xdr:nvCxnSpPr>
        <xdr:spPr>
          <a:xfrm rot="120000">
            <a:off x="15149396" y="8946025"/>
            <a:ext cx="5324409"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735" name="直線コネクタ 734">
            <a:extLst>
              <a:ext uri="{FF2B5EF4-FFF2-40B4-BE49-F238E27FC236}">
                <a16:creationId xmlns:a16="http://schemas.microsoft.com/office/drawing/2014/main" id="{76A87D7F-53EE-B1E1-0F03-DF18A61F04F8}"/>
              </a:ext>
            </a:extLst>
          </xdr:cNvPr>
          <xdr:cNvCxnSpPr/>
        </xdr:nvCxnSpPr>
        <xdr:spPr>
          <a:xfrm rot="120000">
            <a:off x="15119801" y="8877911"/>
            <a:ext cx="0" cy="6614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36" name="円弧 735">
            <a:extLst>
              <a:ext uri="{FF2B5EF4-FFF2-40B4-BE49-F238E27FC236}">
                <a16:creationId xmlns:a16="http://schemas.microsoft.com/office/drawing/2014/main" id="{1DDD4882-D2F2-3AE3-55A4-F54D081A9B59}"/>
              </a:ext>
            </a:extLst>
          </xdr:cNvPr>
          <xdr:cNvSpPr/>
        </xdr:nvSpPr>
        <xdr:spPr>
          <a:xfrm>
            <a:off x="14711457" y="8432578"/>
            <a:ext cx="1198003" cy="1172708"/>
          </a:xfrm>
          <a:prstGeom prst="arc">
            <a:avLst>
              <a:gd name="adj1" fmla="val 13587402"/>
              <a:gd name="adj2" fmla="val 16132773"/>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37" name="円弧 736">
            <a:extLst>
              <a:ext uri="{FF2B5EF4-FFF2-40B4-BE49-F238E27FC236}">
                <a16:creationId xmlns:a16="http://schemas.microsoft.com/office/drawing/2014/main" id="{831FD13B-2810-8064-5C80-36E4DC05C800}"/>
              </a:ext>
            </a:extLst>
          </xdr:cNvPr>
          <xdr:cNvSpPr/>
        </xdr:nvSpPr>
        <xdr:spPr>
          <a:xfrm>
            <a:off x="14553542" y="8284334"/>
            <a:ext cx="1507851" cy="1475428"/>
          </a:xfrm>
          <a:prstGeom prst="arc">
            <a:avLst>
              <a:gd name="adj1" fmla="val 13587402"/>
              <a:gd name="adj2" fmla="val 16267367"/>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38" name="テキスト ボックス 737">
            <a:extLst>
              <a:ext uri="{FF2B5EF4-FFF2-40B4-BE49-F238E27FC236}">
                <a16:creationId xmlns:a16="http://schemas.microsoft.com/office/drawing/2014/main" id="{E1341CCB-A303-6A02-A78A-8A78DB4E7216}"/>
              </a:ext>
            </a:extLst>
          </xdr:cNvPr>
          <xdr:cNvSpPr txBox="1"/>
        </xdr:nvSpPr>
        <xdr:spPr>
          <a:xfrm rot="20507983">
            <a:off x="14855647" y="8277160"/>
            <a:ext cx="525085" cy="267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45-β</a:t>
            </a:r>
          </a:p>
        </xdr:txBody>
      </xdr:sp>
      <xdr:sp macro="" textlink="">
        <xdr:nvSpPr>
          <xdr:cNvPr id="739" name="テキスト ボックス 738">
            <a:extLst>
              <a:ext uri="{FF2B5EF4-FFF2-40B4-BE49-F238E27FC236}">
                <a16:creationId xmlns:a16="http://schemas.microsoft.com/office/drawing/2014/main" id="{F0C2B3F4-C933-61FB-C669-FCBB9F943572}"/>
              </a:ext>
            </a:extLst>
          </xdr:cNvPr>
          <xdr:cNvSpPr txBox="1"/>
        </xdr:nvSpPr>
        <xdr:spPr>
          <a:xfrm rot="20168027">
            <a:off x="14708213" y="8095430"/>
            <a:ext cx="522904" cy="270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45+β</a:t>
            </a:r>
          </a:p>
        </xdr:txBody>
      </xdr:sp>
      <xdr:cxnSp macro="">
        <xdr:nvCxnSpPr>
          <xdr:cNvPr id="740" name="直線コネクタ 739">
            <a:extLst>
              <a:ext uri="{FF2B5EF4-FFF2-40B4-BE49-F238E27FC236}">
                <a16:creationId xmlns:a16="http://schemas.microsoft.com/office/drawing/2014/main" id="{A4A402B8-DC17-8F34-A1C3-97971AE956F7}"/>
              </a:ext>
            </a:extLst>
          </xdr:cNvPr>
          <xdr:cNvCxnSpPr/>
        </xdr:nvCxnSpPr>
        <xdr:spPr>
          <a:xfrm rot="120000">
            <a:off x="15108968" y="9501697"/>
            <a:ext cx="173647"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741" name="直線コネクタ 740">
            <a:extLst>
              <a:ext uri="{FF2B5EF4-FFF2-40B4-BE49-F238E27FC236}">
                <a16:creationId xmlns:a16="http://schemas.microsoft.com/office/drawing/2014/main" id="{8B3546C6-3569-7616-5B58-6DC794435F7D}"/>
              </a:ext>
            </a:extLst>
          </xdr:cNvPr>
          <xdr:cNvCxnSpPr/>
        </xdr:nvCxnSpPr>
        <xdr:spPr>
          <a:xfrm rot="120000">
            <a:off x="14830596" y="9193731"/>
            <a:ext cx="2953586"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742" name="直線コネクタ 741">
            <a:extLst>
              <a:ext uri="{FF2B5EF4-FFF2-40B4-BE49-F238E27FC236}">
                <a16:creationId xmlns:a16="http://schemas.microsoft.com/office/drawing/2014/main" id="{34EC2121-3A08-F020-C494-0641817F900E}"/>
              </a:ext>
            </a:extLst>
          </xdr:cNvPr>
          <xdr:cNvCxnSpPr/>
        </xdr:nvCxnSpPr>
        <xdr:spPr>
          <a:xfrm rot="120000">
            <a:off x="15643163" y="9431658"/>
            <a:ext cx="431566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743" name="直線コネクタ 742">
            <a:extLst>
              <a:ext uri="{FF2B5EF4-FFF2-40B4-BE49-F238E27FC236}">
                <a16:creationId xmlns:a16="http://schemas.microsoft.com/office/drawing/2014/main" id="{49792BEC-AB4B-1D95-5377-6F922B1FCB42}"/>
              </a:ext>
            </a:extLst>
          </xdr:cNvPr>
          <xdr:cNvCxnSpPr/>
        </xdr:nvCxnSpPr>
        <xdr:spPr>
          <a:xfrm rot="120000">
            <a:off x="15618361" y="9376552"/>
            <a:ext cx="0" cy="1780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4" name="直線コネクタ 743">
            <a:extLst>
              <a:ext uri="{FF2B5EF4-FFF2-40B4-BE49-F238E27FC236}">
                <a16:creationId xmlns:a16="http://schemas.microsoft.com/office/drawing/2014/main" id="{8CEB9D30-1078-58E3-8FD0-3313AF3319D6}"/>
              </a:ext>
            </a:extLst>
          </xdr:cNvPr>
          <xdr:cNvCxnSpPr/>
        </xdr:nvCxnSpPr>
        <xdr:spPr>
          <a:xfrm rot="120000">
            <a:off x="15278293" y="9505705"/>
            <a:ext cx="345927"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745" name="直線コネクタ 744">
            <a:extLst>
              <a:ext uri="{FF2B5EF4-FFF2-40B4-BE49-F238E27FC236}">
                <a16:creationId xmlns:a16="http://schemas.microsoft.com/office/drawing/2014/main" id="{9136C2AA-74D3-1861-D1F6-BE57C15F23A5}"/>
              </a:ext>
            </a:extLst>
          </xdr:cNvPr>
          <xdr:cNvCxnSpPr/>
        </xdr:nvCxnSpPr>
        <xdr:spPr>
          <a:xfrm rot="120000">
            <a:off x="15264138" y="9952109"/>
            <a:ext cx="2502109"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746" name="直線コネクタ 745">
            <a:extLst>
              <a:ext uri="{FF2B5EF4-FFF2-40B4-BE49-F238E27FC236}">
                <a16:creationId xmlns:a16="http://schemas.microsoft.com/office/drawing/2014/main" id="{398F1BC0-BBD7-4F24-C04B-7E6E9F9E7183}"/>
              </a:ext>
            </a:extLst>
          </xdr:cNvPr>
          <xdr:cNvCxnSpPr/>
        </xdr:nvCxnSpPr>
        <xdr:spPr>
          <a:xfrm rot="8220000">
            <a:off x="15126170" y="8755037"/>
            <a:ext cx="2701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7" name="直線コネクタ 746">
            <a:extLst>
              <a:ext uri="{FF2B5EF4-FFF2-40B4-BE49-F238E27FC236}">
                <a16:creationId xmlns:a16="http://schemas.microsoft.com/office/drawing/2014/main" id="{98B80223-6C18-3A1F-93E0-6F7EE52A720A}"/>
              </a:ext>
            </a:extLst>
          </xdr:cNvPr>
          <xdr:cNvCxnSpPr/>
        </xdr:nvCxnSpPr>
        <xdr:spPr>
          <a:xfrm rot="8220000">
            <a:off x="15605862" y="9257590"/>
            <a:ext cx="26831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8" name="直線コネクタ 747">
            <a:extLst>
              <a:ext uri="{FF2B5EF4-FFF2-40B4-BE49-F238E27FC236}">
                <a16:creationId xmlns:a16="http://schemas.microsoft.com/office/drawing/2014/main" id="{0673C24E-9CD1-6402-6417-792160F13D4C}"/>
              </a:ext>
            </a:extLst>
          </xdr:cNvPr>
          <xdr:cNvCxnSpPr/>
        </xdr:nvCxnSpPr>
        <xdr:spPr>
          <a:xfrm rot="2820000">
            <a:off x="15224522" y="8936380"/>
            <a:ext cx="691429"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749" name="フリーフォーム: 図形 748">
            <a:extLst>
              <a:ext uri="{FF2B5EF4-FFF2-40B4-BE49-F238E27FC236}">
                <a16:creationId xmlns:a16="http://schemas.microsoft.com/office/drawing/2014/main" id="{C46F324D-47E8-F16C-69F9-A3C3DE4D18E2}"/>
              </a:ext>
            </a:extLst>
          </xdr:cNvPr>
          <xdr:cNvSpPr/>
        </xdr:nvSpPr>
        <xdr:spPr>
          <a:xfrm>
            <a:off x="15390334" y="8338612"/>
            <a:ext cx="1163260" cy="743533"/>
          </a:xfrm>
          <a:custGeom>
            <a:avLst/>
            <a:gdLst>
              <a:gd name="connsiteX0" fmla="*/ 0 w 1166812"/>
              <a:gd name="connsiteY0" fmla="*/ 764381 h 764381"/>
              <a:gd name="connsiteX1" fmla="*/ 385762 w 1166812"/>
              <a:gd name="connsiteY1" fmla="*/ 0 h 764381"/>
              <a:gd name="connsiteX2" fmla="*/ 1166812 w 1166812"/>
              <a:gd name="connsiteY2" fmla="*/ 0 h 764381"/>
            </a:gdLst>
            <a:ahLst/>
            <a:cxnLst>
              <a:cxn ang="0">
                <a:pos x="connsiteX0" y="connsiteY0"/>
              </a:cxn>
              <a:cxn ang="0">
                <a:pos x="connsiteX1" y="connsiteY1"/>
              </a:cxn>
              <a:cxn ang="0">
                <a:pos x="connsiteX2" y="connsiteY2"/>
              </a:cxn>
            </a:cxnLst>
            <a:rect l="l" t="t" r="r" b="b"/>
            <a:pathLst>
              <a:path w="1166812" h="764381">
                <a:moveTo>
                  <a:pt x="0" y="764381"/>
                </a:moveTo>
                <a:lnTo>
                  <a:pt x="385762" y="0"/>
                </a:lnTo>
                <a:lnTo>
                  <a:pt x="1166812" y="0"/>
                </a:lnTo>
              </a:path>
            </a:pathLst>
          </a:custGeom>
          <a:noFill/>
          <a:ln w="63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50" name="直線コネクタ 749">
            <a:extLst>
              <a:ext uri="{FF2B5EF4-FFF2-40B4-BE49-F238E27FC236}">
                <a16:creationId xmlns:a16="http://schemas.microsoft.com/office/drawing/2014/main" id="{BB837021-03B6-6AB5-5428-2303D411E32A}"/>
              </a:ext>
            </a:extLst>
          </xdr:cNvPr>
          <xdr:cNvCxnSpPr/>
        </xdr:nvCxnSpPr>
        <xdr:spPr>
          <a:xfrm>
            <a:off x="15596814" y="8557206"/>
            <a:ext cx="69944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1" name="直線コネクタ 750">
            <a:extLst>
              <a:ext uri="{FF2B5EF4-FFF2-40B4-BE49-F238E27FC236}">
                <a16:creationId xmlns:a16="http://schemas.microsoft.com/office/drawing/2014/main" id="{D0FE6BFF-784F-C69D-B360-1C1F89F8B738}"/>
              </a:ext>
            </a:extLst>
          </xdr:cNvPr>
          <xdr:cNvCxnSpPr/>
        </xdr:nvCxnSpPr>
        <xdr:spPr>
          <a:xfrm>
            <a:off x="16223070" y="8551557"/>
            <a:ext cx="0" cy="468374"/>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752" name="テキスト ボックス 751">
            <a:extLst>
              <a:ext uri="{FF2B5EF4-FFF2-40B4-BE49-F238E27FC236}">
                <a16:creationId xmlns:a16="http://schemas.microsoft.com/office/drawing/2014/main" id="{FA08C5A7-4148-A079-2979-D14CB463E8A5}"/>
              </a:ext>
            </a:extLst>
          </xdr:cNvPr>
          <xdr:cNvSpPr txBox="1"/>
        </xdr:nvSpPr>
        <xdr:spPr>
          <a:xfrm>
            <a:off x="16317802" y="8551558"/>
            <a:ext cx="1465754" cy="3084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fs'=fl-(fl-fs)/cos2β</a:t>
            </a:r>
            <a:endParaRPr kumimoji="1" lang="ja-JP" altLang="en-US" sz="1400"/>
          </a:p>
        </xdr:txBody>
      </xdr:sp>
      <xdr:sp macro="" textlink="">
        <xdr:nvSpPr>
          <xdr:cNvPr id="753" name="フリーフォーム: 図形 752">
            <a:extLst>
              <a:ext uri="{FF2B5EF4-FFF2-40B4-BE49-F238E27FC236}">
                <a16:creationId xmlns:a16="http://schemas.microsoft.com/office/drawing/2014/main" id="{82F52C41-A04E-F8D0-DBC2-C88315C3FE5F}"/>
              </a:ext>
            </a:extLst>
          </xdr:cNvPr>
          <xdr:cNvSpPr/>
        </xdr:nvSpPr>
        <xdr:spPr>
          <a:xfrm>
            <a:off x="16223070" y="8791759"/>
            <a:ext cx="1446117" cy="81319"/>
          </a:xfrm>
          <a:custGeom>
            <a:avLst/>
            <a:gdLst>
              <a:gd name="connsiteX0" fmla="*/ 1194954 w 1194954"/>
              <a:gd name="connsiteY0" fmla="*/ 0 h 56284"/>
              <a:gd name="connsiteX1" fmla="*/ 177511 w 1194954"/>
              <a:gd name="connsiteY1" fmla="*/ 0 h 56284"/>
              <a:gd name="connsiteX2" fmla="*/ 0 w 1194954"/>
              <a:gd name="connsiteY2" fmla="*/ 56284 h 56284"/>
            </a:gdLst>
            <a:ahLst/>
            <a:cxnLst>
              <a:cxn ang="0">
                <a:pos x="connsiteX0" y="connsiteY0"/>
              </a:cxn>
              <a:cxn ang="0">
                <a:pos x="connsiteX1" y="connsiteY1"/>
              </a:cxn>
              <a:cxn ang="0">
                <a:pos x="connsiteX2" y="connsiteY2"/>
              </a:cxn>
            </a:cxnLst>
            <a:rect l="l" t="t" r="r" b="b"/>
            <a:pathLst>
              <a:path w="1194954" h="56284">
                <a:moveTo>
                  <a:pt x="1194954" y="0"/>
                </a:moveTo>
                <a:lnTo>
                  <a:pt x="177511" y="0"/>
                </a:lnTo>
                <a:lnTo>
                  <a:pt x="0" y="56284"/>
                </a:lnTo>
              </a:path>
            </a:pathLst>
          </a:cu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60" name="直線コネクタ 759">
            <a:extLst>
              <a:ext uri="{FF2B5EF4-FFF2-40B4-BE49-F238E27FC236}">
                <a16:creationId xmlns:a16="http://schemas.microsoft.com/office/drawing/2014/main" id="{EB77B9E9-76A5-44F4-8E97-3A1A404DCDE1}"/>
              </a:ext>
            </a:extLst>
          </xdr:cNvPr>
          <xdr:cNvCxnSpPr/>
        </xdr:nvCxnSpPr>
        <xdr:spPr>
          <a:xfrm rot="120000">
            <a:off x="20741973" y="9742647"/>
            <a:ext cx="0" cy="6405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1" name="直線コネクタ 760">
            <a:extLst>
              <a:ext uri="{FF2B5EF4-FFF2-40B4-BE49-F238E27FC236}">
                <a16:creationId xmlns:a16="http://schemas.microsoft.com/office/drawing/2014/main" id="{C1F0218D-F6F5-46D8-A27A-EF2A50F021E3}"/>
              </a:ext>
            </a:extLst>
          </xdr:cNvPr>
          <xdr:cNvCxnSpPr/>
        </xdr:nvCxnSpPr>
        <xdr:spPr>
          <a:xfrm rot="120000">
            <a:off x="17755930" y="10281741"/>
            <a:ext cx="2975442"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762" name="直線コネクタ 761">
            <a:extLst>
              <a:ext uri="{FF2B5EF4-FFF2-40B4-BE49-F238E27FC236}">
                <a16:creationId xmlns:a16="http://schemas.microsoft.com/office/drawing/2014/main" id="{9EFBB39D-8829-48A6-B82D-7091185BE88E}"/>
              </a:ext>
            </a:extLst>
          </xdr:cNvPr>
          <xdr:cNvCxnSpPr/>
        </xdr:nvCxnSpPr>
        <xdr:spPr>
          <a:xfrm rot="120000">
            <a:off x="17770736" y="10037607"/>
            <a:ext cx="2496002"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763" name="直線コネクタ 762">
            <a:extLst>
              <a:ext uri="{FF2B5EF4-FFF2-40B4-BE49-F238E27FC236}">
                <a16:creationId xmlns:a16="http://schemas.microsoft.com/office/drawing/2014/main" id="{16A2CDC6-A67A-45C7-9061-93BA8DA1BC1E}"/>
              </a:ext>
            </a:extLst>
          </xdr:cNvPr>
          <xdr:cNvCxnSpPr/>
        </xdr:nvCxnSpPr>
        <xdr:spPr>
          <a:xfrm rot="120000" flipH="1">
            <a:off x="20288915" y="8448939"/>
            <a:ext cx="0" cy="16972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811" name="グループ化 810">
            <a:extLst>
              <a:ext uri="{FF2B5EF4-FFF2-40B4-BE49-F238E27FC236}">
                <a16:creationId xmlns:a16="http://schemas.microsoft.com/office/drawing/2014/main" id="{5C29DF46-AFA1-1C5F-DFCF-4644985374F4}"/>
              </a:ext>
            </a:extLst>
          </xdr:cNvPr>
          <xdr:cNvGrpSpPr/>
        </xdr:nvGrpSpPr>
        <xdr:grpSpPr>
          <a:xfrm>
            <a:off x="19845344" y="9252833"/>
            <a:ext cx="706303" cy="44229"/>
            <a:chOff x="18143323" y="9423247"/>
            <a:chExt cx="708251" cy="44891"/>
          </a:xfrm>
        </xdr:grpSpPr>
        <xdr:cxnSp macro="">
          <xdr:nvCxnSpPr>
            <xdr:cNvPr id="765" name="直線コネクタ 764">
              <a:extLst>
                <a:ext uri="{FF2B5EF4-FFF2-40B4-BE49-F238E27FC236}">
                  <a16:creationId xmlns:a16="http://schemas.microsoft.com/office/drawing/2014/main" id="{EBC8DAFC-A8F9-D734-6AAA-6E4E2B375B38}"/>
                </a:ext>
              </a:extLst>
            </xdr:cNvPr>
            <xdr:cNvCxnSpPr/>
          </xdr:nvCxnSpPr>
          <xdr:spPr>
            <a:xfrm rot="19020000" flipH="1">
              <a:off x="18143323" y="9445692"/>
              <a:ext cx="708251" cy="0"/>
            </a:xfrm>
            <a:prstGeom prst="lin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766" name="楕円 765">
              <a:extLst>
                <a:ext uri="{FF2B5EF4-FFF2-40B4-BE49-F238E27FC236}">
                  <a16:creationId xmlns:a16="http://schemas.microsoft.com/office/drawing/2014/main" id="{9BD1BD20-4C21-93C7-A794-315A81E16256}"/>
                </a:ext>
              </a:extLst>
            </xdr:cNvPr>
            <xdr:cNvSpPr/>
          </xdr:nvSpPr>
          <xdr:spPr>
            <a:xfrm rot="21480000" flipH="1">
              <a:off x="18474587" y="9423247"/>
              <a:ext cx="45722" cy="44891"/>
            </a:xfrm>
            <a:prstGeom prst="ellipse">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767" name="直線コネクタ 766">
            <a:extLst>
              <a:ext uri="{FF2B5EF4-FFF2-40B4-BE49-F238E27FC236}">
                <a16:creationId xmlns:a16="http://schemas.microsoft.com/office/drawing/2014/main" id="{677DC097-1851-4FFD-9FC0-230BC80297A9}"/>
              </a:ext>
            </a:extLst>
          </xdr:cNvPr>
          <xdr:cNvCxnSpPr/>
        </xdr:nvCxnSpPr>
        <xdr:spPr>
          <a:xfrm rot="120000">
            <a:off x="14782193" y="9892771"/>
            <a:ext cx="488559"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768" name="テキスト ボックス 767">
            <a:extLst>
              <a:ext uri="{FF2B5EF4-FFF2-40B4-BE49-F238E27FC236}">
                <a16:creationId xmlns:a16="http://schemas.microsoft.com/office/drawing/2014/main" id="{9A5258A9-9584-91DC-EABF-49B12F3F8FA4}"/>
              </a:ext>
            </a:extLst>
          </xdr:cNvPr>
          <xdr:cNvSpPr txBox="1"/>
        </xdr:nvSpPr>
        <xdr:spPr>
          <a:xfrm rot="120000">
            <a:off x="14864564" y="9625609"/>
            <a:ext cx="350429" cy="31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fs'</a:t>
            </a:r>
          </a:p>
        </xdr:txBody>
      </xdr:sp>
      <xdr:cxnSp macro="">
        <xdr:nvCxnSpPr>
          <xdr:cNvPr id="770" name="直線コネクタ 769">
            <a:extLst>
              <a:ext uri="{FF2B5EF4-FFF2-40B4-BE49-F238E27FC236}">
                <a16:creationId xmlns:a16="http://schemas.microsoft.com/office/drawing/2014/main" id="{F98A7193-43BE-E13C-ADE2-E7BBBC1DAE23}"/>
              </a:ext>
            </a:extLst>
          </xdr:cNvPr>
          <xdr:cNvCxnSpPr/>
        </xdr:nvCxnSpPr>
        <xdr:spPr>
          <a:xfrm flipV="1">
            <a:off x="14819778" y="8858611"/>
            <a:ext cx="322361" cy="148241"/>
          </a:xfrm>
          <a:prstGeom prst="line">
            <a:avLst/>
          </a:prstGeom>
          <a:ln>
            <a:solidFill>
              <a:srgbClr val="FFCC00"/>
            </a:solidFill>
          </a:ln>
        </xdr:spPr>
        <xdr:style>
          <a:lnRef idx="1">
            <a:schemeClr val="accent1"/>
          </a:lnRef>
          <a:fillRef idx="0">
            <a:schemeClr val="accent1"/>
          </a:fillRef>
          <a:effectRef idx="0">
            <a:schemeClr val="accent1"/>
          </a:effectRef>
          <a:fontRef idx="minor">
            <a:schemeClr val="tx1"/>
          </a:fontRef>
        </xdr:style>
      </xdr:cxnSp>
      <xdr:cxnSp macro="">
        <xdr:nvCxnSpPr>
          <xdr:cNvPr id="772" name="直線コネクタ 771">
            <a:extLst>
              <a:ext uri="{FF2B5EF4-FFF2-40B4-BE49-F238E27FC236}">
                <a16:creationId xmlns:a16="http://schemas.microsoft.com/office/drawing/2014/main" id="{08DFCE0C-448B-4D57-B0EC-EDD230023EED}"/>
              </a:ext>
            </a:extLst>
          </xdr:cNvPr>
          <xdr:cNvCxnSpPr/>
        </xdr:nvCxnSpPr>
        <xdr:spPr>
          <a:xfrm>
            <a:off x="14819778" y="9016333"/>
            <a:ext cx="793852" cy="347335"/>
          </a:xfrm>
          <a:prstGeom prst="line">
            <a:avLst/>
          </a:prstGeom>
          <a:ln>
            <a:solidFill>
              <a:srgbClr val="FFCC00"/>
            </a:solidFill>
          </a:ln>
        </xdr:spPr>
        <xdr:style>
          <a:lnRef idx="1">
            <a:schemeClr val="accent1"/>
          </a:lnRef>
          <a:fillRef idx="0">
            <a:schemeClr val="accent1"/>
          </a:fillRef>
          <a:effectRef idx="0">
            <a:schemeClr val="accent1"/>
          </a:effectRef>
          <a:fontRef idx="minor">
            <a:schemeClr val="tx1"/>
          </a:fontRef>
        </xdr:style>
      </xdr:cxnSp>
      <xdr:cxnSp macro="">
        <xdr:nvCxnSpPr>
          <xdr:cNvPr id="786" name="直線コネクタ 785">
            <a:extLst>
              <a:ext uri="{FF2B5EF4-FFF2-40B4-BE49-F238E27FC236}">
                <a16:creationId xmlns:a16="http://schemas.microsoft.com/office/drawing/2014/main" id="{B3429CB1-9555-4BE5-A2F4-14504894D563}"/>
              </a:ext>
            </a:extLst>
          </xdr:cNvPr>
          <xdr:cNvCxnSpPr/>
        </xdr:nvCxnSpPr>
        <xdr:spPr>
          <a:xfrm flipH="1" flipV="1">
            <a:off x="14825705" y="9006777"/>
            <a:ext cx="5627689" cy="30826"/>
          </a:xfrm>
          <a:prstGeom prst="line">
            <a:avLst/>
          </a:prstGeom>
          <a:ln>
            <a:solidFill>
              <a:srgbClr val="9933FF"/>
            </a:solidFill>
          </a:ln>
        </xdr:spPr>
        <xdr:style>
          <a:lnRef idx="1">
            <a:schemeClr val="accent1"/>
          </a:lnRef>
          <a:fillRef idx="0">
            <a:schemeClr val="accent1"/>
          </a:fillRef>
          <a:effectRef idx="0">
            <a:schemeClr val="accent1"/>
          </a:effectRef>
          <a:fontRef idx="minor">
            <a:schemeClr val="tx1"/>
          </a:fontRef>
        </xdr:style>
      </xdr:cxnSp>
      <xdr:cxnSp macro="">
        <xdr:nvCxnSpPr>
          <xdr:cNvPr id="789" name="直線コネクタ 788">
            <a:extLst>
              <a:ext uri="{FF2B5EF4-FFF2-40B4-BE49-F238E27FC236}">
                <a16:creationId xmlns:a16="http://schemas.microsoft.com/office/drawing/2014/main" id="{0A0CDF31-8690-45F3-AC2B-EDE9CA7E76E3}"/>
              </a:ext>
            </a:extLst>
          </xdr:cNvPr>
          <xdr:cNvCxnSpPr/>
        </xdr:nvCxnSpPr>
        <xdr:spPr>
          <a:xfrm flipH="1" flipV="1">
            <a:off x="14825705" y="9006777"/>
            <a:ext cx="5118093" cy="492870"/>
          </a:xfrm>
          <a:prstGeom prst="line">
            <a:avLst/>
          </a:prstGeom>
          <a:ln>
            <a:solidFill>
              <a:srgbClr val="9933FF"/>
            </a:solidFill>
          </a:ln>
        </xdr:spPr>
        <xdr:style>
          <a:lnRef idx="1">
            <a:schemeClr val="accent1"/>
          </a:lnRef>
          <a:fillRef idx="0">
            <a:schemeClr val="accent1"/>
          </a:fillRef>
          <a:effectRef idx="0">
            <a:schemeClr val="accent1"/>
          </a:effectRef>
          <a:fontRef idx="minor">
            <a:schemeClr val="tx1"/>
          </a:fontRef>
        </xdr:style>
      </xdr:cxnSp>
      <xdr:cxnSp macro="">
        <xdr:nvCxnSpPr>
          <xdr:cNvPr id="795" name="直線コネクタ 794">
            <a:extLst>
              <a:ext uri="{FF2B5EF4-FFF2-40B4-BE49-F238E27FC236}">
                <a16:creationId xmlns:a16="http://schemas.microsoft.com/office/drawing/2014/main" id="{CB54D78D-A519-4903-AE75-8A7C48E0CDE6}"/>
              </a:ext>
            </a:extLst>
          </xdr:cNvPr>
          <xdr:cNvCxnSpPr/>
        </xdr:nvCxnSpPr>
        <xdr:spPr>
          <a:xfrm flipH="1">
            <a:off x="20296037" y="8423084"/>
            <a:ext cx="0" cy="1543294"/>
          </a:xfrm>
          <a:prstGeom prst="line">
            <a:avLst/>
          </a:prstGeom>
          <a:ln>
            <a:solidFill>
              <a:srgbClr val="FF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796" name="直線コネクタ 795">
            <a:extLst>
              <a:ext uri="{FF2B5EF4-FFF2-40B4-BE49-F238E27FC236}">
                <a16:creationId xmlns:a16="http://schemas.microsoft.com/office/drawing/2014/main" id="{214A898C-1FDA-410E-B4C7-55C93C4B2191}"/>
              </a:ext>
            </a:extLst>
          </xdr:cNvPr>
          <xdr:cNvCxnSpPr/>
        </xdr:nvCxnSpPr>
        <xdr:spPr>
          <a:xfrm flipH="1">
            <a:off x="20199472" y="9077750"/>
            <a:ext cx="0" cy="297091"/>
          </a:xfrm>
          <a:prstGeom prst="line">
            <a:avLst/>
          </a:prstGeom>
          <a:ln>
            <a:solidFill>
              <a:srgbClr val="0000FF"/>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801" name="直線コネクタ 800">
            <a:extLst>
              <a:ext uri="{FF2B5EF4-FFF2-40B4-BE49-F238E27FC236}">
                <a16:creationId xmlns:a16="http://schemas.microsoft.com/office/drawing/2014/main" id="{3650CD57-9D40-4C92-9FD9-54FCE9FE30FF}"/>
              </a:ext>
            </a:extLst>
          </xdr:cNvPr>
          <xdr:cNvCxnSpPr/>
        </xdr:nvCxnSpPr>
        <xdr:spPr>
          <a:xfrm rot="120000">
            <a:off x="19936007" y="9505042"/>
            <a:ext cx="0" cy="3204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2" name="直線コネクタ 801">
            <a:extLst>
              <a:ext uri="{FF2B5EF4-FFF2-40B4-BE49-F238E27FC236}">
                <a16:creationId xmlns:a16="http://schemas.microsoft.com/office/drawing/2014/main" id="{F482A9E2-A85B-3773-5121-A8F767AA81D1}"/>
              </a:ext>
            </a:extLst>
          </xdr:cNvPr>
          <xdr:cNvCxnSpPr/>
        </xdr:nvCxnSpPr>
        <xdr:spPr>
          <a:xfrm rot="120000">
            <a:off x="20453819" y="9057035"/>
            <a:ext cx="0" cy="8195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3" name="直線コネクタ 802">
            <a:extLst>
              <a:ext uri="{FF2B5EF4-FFF2-40B4-BE49-F238E27FC236}">
                <a16:creationId xmlns:a16="http://schemas.microsoft.com/office/drawing/2014/main" id="{48037FD8-B351-7AF0-44A1-16EEF0FFE58F}"/>
              </a:ext>
            </a:extLst>
          </xdr:cNvPr>
          <xdr:cNvCxnSpPr/>
        </xdr:nvCxnSpPr>
        <xdr:spPr>
          <a:xfrm rot="120000">
            <a:off x="19931131" y="9812345"/>
            <a:ext cx="342993"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804" name="直線コネクタ 803">
            <a:extLst>
              <a:ext uri="{FF2B5EF4-FFF2-40B4-BE49-F238E27FC236}">
                <a16:creationId xmlns:a16="http://schemas.microsoft.com/office/drawing/2014/main" id="{0EF61FF2-6A83-53AB-C17F-23CC6BBB9E25}"/>
              </a:ext>
            </a:extLst>
          </xdr:cNvPr>
          <xdr:cNvCxnSpPr/>
        </xdr:nvCxnSpPr>
        <xdr:spPr>
          <a:xfrm rot="120000">
            <a:off x="20269367" y="9821061"/>
            <a:ext cx="176581"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808" name="テキスト ボックス 807">
            <a:extLst>
              <a:ext uri="{FF2B5EF4-FFF2-40B4-BE49-F238E27FC236}">
                <a16:creationId xmlns:a16="http://schemas.microsoft.com/office/drawing/2014/main" id="{17192B4C-1D26-4B39-845A-BBBF2D45C336}"/>
              </a:ext>
            </a:extLst>
          </xdr:cNvPr>
          <xdr:cNvSpPr txBox="1"/>
        </xdr:nvSpPr>
        <xdr:spPr>
          <a:xfrm rot="120000">
            <a:off x="18558901" y="9747019"/>
            <a:ext cx="989423" cy="310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(fl-fs)/cos2β</a:t>
            </a:r>
          </a:p>
        </xdr:txBody>
      </xdr:sp>
      <xdr:sp macro="" textlink="">
        <xdr:nvSpPr>
          <xdr:cNvPr id="809" name="テキスト ボックス 808">
            <a:extLst>
              <a:ext uri="{FF2B5EF4-FFF2-40B4-BE49-F238E27FC236}">
                <a16:creationId xmlns:a16="http://schemas.microsoft.com/office/drawing/2014/main" id="{E62C358E-F298-1245-C722-8FBD65ABF269}"/>
              </a:ext>
            </a:extLst>
          </xdr:cNvPr>
          <xdr:cNvSpPr txBox="1"/>
        </xdr:nvSpPr>
        <xdr:spPr>
          <a:xfrm rot="120000">
            <a:off x="19047336" y="10012374"/>
            <a:ext cx="291296" cy="310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fl</a:t>
            </a:r>
            <a:endParaRPr kumimoji="1" lang="ja-JP" altLang="en-US" sz="1400"/>
          </a:p>
        </xdr:txBody>
      </xdr:sp>
      <xdr:cxnSp macro="">
        <xdr:nvCxnSpPr>
          <xdr:cNvPr id="812" name="直線コネクタ 811">
            <a:extLst>
              <a:ext uri="{FF2B5EF4-FFF2-40B4-BE49-F238E27FC236}">
                <a16:creationId xmlns:a16="http://schemas.microsoft.com/office/drawing/2014/main" id="{4E1C46E0-CE23-4F62-94FA-4AB186D0897A}"/>
              </a:ext>
            </a:extLst>
          </xdr:cNvPr>
          <xdr:cNvCxnSpPr/>
        </xdr:nvCxnSpPr>
        <xdr:spPr>
          <a:xfrm flipH="1" flipV="1">
            <a:off x="17791655" y="9110219"/>
            <a:ext cx="2745133" cy="189799"/>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820" name="直線コネクタ 819">
            <a:extLst>
              <a:ext uri="{FF2B5EF4-FFF2-40B4-BE49-F238E27FC236}">
                <a16:creationId xmlns:a16="http://schemas.microsoft.com/office/drawing/2014/main" id="{CFC7EC52-ED7B-D2D2-C721-34DDF3B62ADA}"/>
              </a:ext>
            </a:extLst>
          </xdr:cNvPr>
          <xdr:cNvCxnSpPr/>
        </xdr:nvCxnSpPr>
        <xdr:spPr>
          <a:xfrm rot="120000">
            <a:off x="20565610" y="9334175"/>
            <a:ext cx="0" cy="8164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1" name="直線コネクタ 820">
            <a:extLst>
              <a:ext uri="{FF2B5EF4-FFF2-40B4-BE49-F238E27FC236}">
                <a16:creationId xmlns:a16="http://schemas.microsoft.com/office/drawing/2014/main" id="{F750081D-1BCF-E501-5B08-96DB2F33C40C}"/>
              </a:ext>
            </a:extLst>
          </xdr:cNvPr>
          <xdr:cNvCxnSpPr/>
        </xdr:nvCxnSpPr>
        <xdr:spPr>
          <a:xfrm rot="120000">
            <a:off x="20552790" y="10121667"/>
            <a:ext cx="186249"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823" name="直線コネクタ 822">
            <a:extLst>
              <a:ext uri="{FF2B5EF4-FFF2-40B4-BE49-F238E27FC236}">
                <a16:creationId xmlns:a16="http://schemas.microsoft.com/office/drawing/2014/main" id="{6A19047D-37B7-AA04-F405-1CF87551B987}"/>
              </a:ext>
            </a:extLst>
          </xdr:cNvPr>
          <xdr:cNvCxnSpPr/>
        </xdr:nvCxnSpPr>
        <xdr:spPr>
          <a:xfrm rot="120000">
            <a:off x="20794900" y="9102453"/>
            <a:ext cx="1767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4" name="直線コネクタ 823">
            <a:extLst>
              <a:ext uri="{FF2B5EF4-FFF2-40B4-BE49-F238E27FC236}">
                <a16:creationId xmlns:a16="http://schemas.microsoft.com/office/drawing/2014/main" id="{94F3C5B0-C849-6438-BF43-C4101EF533B2}"/>
              </a:ext>
            </a:extLst>
          </xdr:cNvPr>
          <xdr:cNvCxnSpPr/>
        </xdr:nvCxnSpPr>
        <xdr:spPr>
          <a:xfrm rot="120000">
            <a:off x="20791110" y="9320336"/>
            <a:ext cx="1767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6" name="直線コネクタ 825">
            <a:extLst>
              <a:ext uri="{FF2B5EF4-FFF2-40B4-BE49-F238E27FC236}">
                <a16:creationId xmlns:a16="http://schemas.microsoft.com/office/drawing/2014/main" id="{25B28208-8E3F-A0F7-E474-7973F42DC90A}"/>
              </a:ext>
            </a:extLst>
          </xdr:cNvPr>
          <xdr:cNvCxnSpPr/>
        </xdr:nvCxnSpPr>
        <xdr:spPr>
          <a:xfrm rot="120000">
            <a:off x="20929903" y="9101000"/>
            <a:ext cx="0" cy="22007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833" name="直線コネクタ 832">
            <a:extLst>
              <a:ext uri="{FF2B5EF4-FFF2-40B4-BE49-F238E27FC236}">
                <a16:creationId xmlns:a16="http://schemas.microsoft.com/office/drawing/2014/main" id="{A2AC55E4-C7FC-C5CF-6063-FC806AA144AE}"/>
              </a:ext>
            </a:extLst>
          </xdr:cNvPr>
          <xdr:cNvCxnSpPr/>
        </xdr:nvCxnSpPr>
        <xdr:spPr>
          <a:xfrm rot="120000">
            <a:off x="20768099" y="8841303"/>
            <a:ext cx="0" cy="887656"/>
          </a:xfrm>
          <a:prstGeom prst="lin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cxnSp>
      <xdr:cxnSp macro="">
        <xdr:nvCxnSpPr>
          <xdr:cNvPr id="834" name="直線コネクタ 833">
            <a:extLst>
              <a:ext uri="{FF2B5EF4-FFF2-40B4-BE49-F238E27FC236}">
                <a16:creationId xmlns:a16="http://schemas.microsoft.com/office/drawing/2014/main" id="{4F2EB431-A846-40DB-AB8E-83D1A0586602}"/>
              </a:ext>
            </a:extLst>
          </xdr:cNvPr>
          <xdr:cNvCxnSpPr/>
        </xdr:nvCxnSpPr>
        <xdr:spPr>
          <a:xfrm flipH="1" flipV="1">
            <a:off x="14825705" y="9006777"/>
            <a:ext cx="5761784" cy="89416"/>
          </a:xfrm>
          <a:prstGeom prst="line">
            <a:avLst/>
          </a:prstGeom>
          <a:ln>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841" name="直線コネクタ 840">
            <a:extLst>
              <a:ext uri="{FF2B5EF4-FFF2-40B4-BE49-F238E27FC236}">
                <a16:creationId xmlns:a16="http://schemas.microsoft.com/office/drawing/2014/main" id="{FEF48E39-3D07-42F8-B5B4-716CD71C5B1F}"/>
              </a:ext>
            </a:extLst>
          </xdr:cNvPr>
          <xdr:cNvCxnSpPr/>
        </xdr:nvCxnSpPr>
        <xdr:spPr>
          <a:xfrm flipH="1" flipV="1">
            <a:off x="14825705" y="9006777"/>
            <a:ext cx="5752307" cy="302202"/>
          </a:xfrm>
          <a:prstGeom prst="line">
            <a:avLst/>
          </a:prstGeom>
          <a:ln>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850" name="直線コネクタ 849">
            <a:extLst>
              <a:ext uri="{FF2B5EF4-FFF2-40B4-BE49-F238E27FC236}">
                <a16:creationId xmlns:a16="http://schemas.microsoft.com/office/drawing/2014/main" id="{F2DCB275-54F7-4647-B474-17683FF6335F}"/>
              </a:ext>
            </a:extLst>
          </xdr:cNvPr>
          <xdr:cNvCxnSpPr/>
        </xdr:nvCxnSpPr>
        <xdr:spPr>
          <a:xfrm rot="120000">
            <a:off x="16062984" y="8877490"/>
            <a:ext cx="0" cy="174353"/>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852" name="直線コネクタ 851">
            <a:extLst>
              <a:ext uri="{FF2B5EF4-FFF2-40B4-BE49-F238E27FC236}">
                <a16:creationId xmlns:a16="http://schemas.microsoft.com/office/drawing/2014/main" id="{D6C5B46A-CA33-437F-9539-5610995BC580}"/>
              </a:ext>
            </a:extLst>
          </xdr:cNvPr>
          <xdr:cNvCxnSpPr/>
        </xdr:nvCxnSpPr>
        <xdr:spPr>
          <a:xfrm rot="120000" flipH="1">
            <a:off x="16054324" y="9049405"/>
            <a:ext cx="0" cy="323084"/>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853" name="テキスト ボックス 852">
            <a:extLst>
              <a:ext uri="{FF2B5EF4-FFF2-40B4-BE49-F238E27FC236}">
                <a16:creationId xmlns:a16="http://schemas.microsoft.com/office/drawing/2014/main" id="{AA5EA58D-631C-42CF-AB35-FB5C01EBA147}"/>
              </a:ext>
            </a:extLst>
          </xdr:cNvPr>
          <xdr:cNvSpPr txBox="1"/>
        </xdr:nvSpPr>
        <xdr:spPr>
          <a:xfrm>
            <a:off x="15800341" y="8781674"/>
            <a:ext cx="303136" cy="312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①</a:t>
            </a:r>
          </a:p>
        </xdr:txBody>
      </xdr:sp>
      <xdr:sp macro="" textlink="">
        <xdr:nvSpPr>
          <xdr:cNvPr id="854" name="テキスト ボックス 853">
            <a:extLst>
              <a:ext uri="{FF2B5EF4-FFF2-40B4-BE49-F238E27FC236}">
                <a16:creationId xmlns:a16="http://schemas.microsoft.com/office/drawing/2014/main" id="{76001EC5-9F5D-4DE4-B9F8-9DF595707CED}"/>
              </a:ext>
            </a:extLst>
          </xdr:cNvPr>
          <xdr:cNvSpPr txBox="1"/>
        </xdr:nvSpPr>
        <xdr:spPr>
          <a:xfrm rot="120000">
            <a:off x="15796766" y="9105690"/>
            <a:ext cx="299858" cy="283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⑧</a:t>
            </a:r>
          </a:p>
        </xdr:txBody>
      </xdr:sp>
      <xdr:sp macro="" textlink="">
        <xdr:nvSpPr>
          <xdr:cNvPr id="855" name="テキスト ボックス 854">
            <a:extLst>
              <a:ext uri="{FF2B5EF4-FFF2-40B4-BE49-F238E27FC236}">
                <a16:creationId xmlns:a16="http://schemas.microsoft.com/office/drawing/2014/main" id="{5E9F08FC-E02A-439B-95F0-87A7279F5F97}"/>
              </a:ext>
            </a:extLst>
          </xdr:cNvPr>
          <xdr:cNvSpPr txBox="1"/>
        </xdr:nvSpPr>
        <xdr:spPr>
          <a:xfrm>
            <a:off x="15281736" y="9253134"/>
            <a:ext cx="304031" cy="310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⑩</a:t>
            </a:r>
          </a:p>
        </xdr:txBody>
      </xdr:sp>
      <xdr:sp macro="" textlink="">
        <xdr:nvSpPr>
          <xdr:cNvPr id="856" name="テキスト ボックス 855">
            <a:extLst>
              <a:ext uri="{FF2B5EF4-FFF2-40B4-BE49-F238E27FC236}">
                <a16:creationId xmlns:a16="http://schemas.microsoft.com/office/drawing/2014/main" id="{DD6B07DD-CC8C-4B3A-8A67-946A46343391}"/>
              </a:ext>
            </a:extLst>
          </xdr:cNvPr>
          <xdr:cNvSpPr txBox="1"/>
        </xdr:nvSpPr>
        <xdr:spPr>
          <a:xfrm>
            <a:off x="15026436" y="9240711"/>
            <a:ext cx="303135" cy="312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⑤</a:t>
            </a:r>
          </a:p>
        </xdr:txBody>
      </xdr:sp>
      <xdr:sp macro="" textlink="">
        <xdr:nvSpPr>
          <xdr:cNvPr id="857" name="テキスト ボックス 856">
            <a:extLst>
              <a:ext uri="{FF2B5EF4-FFF2-40B4-BE49-F238E27FC236}">
                <a16:creationId xmlns:a16="http://schemas.microsoft.com/office/drawing/2014/main" id="{7BA63FFA-9309-41E0-BB73-DDC632F384FD}"/>
              </a:ext>
            </a:extLst>
          </xdr:cNvPr>
          <xdr:cNvSpPr txBox="1"/>
        </xdr:nvSpPr>
        <xdr:spPr>
          <a:xfrm>
            <a:off x="20193047" y="9560321"/>
            <a:ext cx="303135" cy="312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⑤</a:t>
            </a:r>
          </a:p>
        </xdr:txBody>
      </xdr:sp>
      <xdr:sp macro="" textlink="">
        <xdr:nvSpPr>
          <xdr:cNvPr id="858" name="テキスト ボックス 857">
            <a:extLst>
              <a:ext uri="{FF2B5EF4-FFF2-40B4-BE49-F238E27FC236}">
                <a16:creationId xmlns:a16="http://schemas.microsoft.com/office/drawing/2014/main" id="{970649F9-EBD1-AC49-80A6-0E1A4397818D}"/>
              </a:ext>
            </a:extLst>
          </xdr:cNvPr>
          <xdr:cNvSpPr txBox="1"/>
        </xdr:nvSpPr>
        <xdr:spPr>
          <a:xfrm>
            <a:off x="19941821" y="9545900"/>
            <a:ext cx="304031" cy="3107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⑩</a:t>
            </a:r>
          </a:p>
        </xdr:txBody>
      </xdr:sp>
    </xdr:grpSp>
    <xdr:clientData/>
  </xdr:twoCellAnchor>
  <xdr:twoCellAnchor>
    <xdr:from>
      <xdr:col>22</xdr:col>
      <xdr:colOff>108137</xdr:colOff>
      <xdr:row>47</xdr:row>
      <xdr:rowOff>235884</xdr:rowOff>
    </xdr:from>
    <xdr:to>
      <xdr:col>29</xdr:col>
      <xdr:colOff>433108</xdr:colOff>
      <xdr:row>66</xdr:row>
      <xdr:rowOff>236479</xdr:rowOff>
    </xdr:to>
    <xdr:grpSp>
      <xdr:nvGrpSpPr>
        <xdr:cNvPr id="864" name="グループ化 863">
          <a:extLst>
            <a:ext uri="{FF2B5EF4-FFF2-40B4-BE49-F238E27FC236}">
              <a16:creationId xmlns:a16="http://schemas.microsoft.com/office/drawing/2014/main" id="{3430D891-03BF-FBB5-2B66-C20F672124EC}"/>
            </a:ext>
          </a:extLst>
        </xdr:cNvPr>
        <xdr:cNvGrpSpPr/>
      </xdr:nvGrpSpPr>
      <xdr:grpSpPr>
        <a:xfrm>
          <a:off x="15357662" y="11427759"/>
          <a:ext cx="5535146" cy="4524970"/>
          <a:chOff x="12965206" y="10936941"/>
          <a:chExt cx="5524500" cy="4471742"/>
        </a:xfrm>
      </xdr:grpSpPr>
      <mc:AlternateContent xmlns:mc="http://schemas.openxmlformats.org/markup-compatibility/2006" xmlns:a14="http://schemas.microsoft.com/office/drawing/2010/main">
        <mc:Choice Requires="a14">
          <xdr:sp macro="" textlink="">
            <xdr:nvSpPr>
              <xdr:cNvPr id="780" name="テキスト ボックス 779">
                <a:extLst>
                  <a:ext uri="{FF2B5EF4-FFF2-40B4-BE49-F238E27FC236}">
                    <a16:creationId xmlns:a16="http://schemas.microsoft.com/office/drawing/2014/main" id="{2EE52F2B-0094-EDA6-1B52-5E16BCC67415}"/>
                  </a:ext>
                </a:extLst>
              </xdr:cNvPr>
              <xdr:cNvSpPr txBox="1"/>
            </xdr:nvSpPr>
            <xdr:spPr>
              <a:xfrm>
                <a:off x="13055032" y="11390493"/>
                <a:ext cx="4250394" cy="597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𝐶</m:t>
                      </m:r>
                      <m:r>
                        <a:rPr kumimoji="1" lang="en-US" altLang="ja-JP" sz="1100" b="0" i="1">
                          <a:latin typeface="Cambria Math" panose="02040503050406030204" pitchFamily="18" charset="0"/>
                        </a:rPr>
                        <m:t>1=</m:t>
                      </m:r>
                      <m:f>
                        <m:fPr>
                          <m:ctrlPr>
                            <a:rPr kumimoji="1" lang="en-US" altLang="ja-JP" sz="1100" b="0" i="1">
                              <a:latin typeface="Cambria Math" panose="02040503050406030204" pitchFamily="18" charset="0"/>
                            </a:rPr>
                          </m:ctrlPr>
                        </m:fPr>
                        <m:num>
                          <m:r>
                            <a:rPr kumimoji="1" lang="ja-JP" altLang="en-US" sz="1100" b="0" i="1">
                              <a:latin typeface="Cambria Math" panose="02040503050406030204" pitchFamily="18" charset="0"/>
                            </a:rPr>
                            <m:t>①</m:t>
                          </m:r>
                        </m:num>
                        <m:den>
                          <m:r>
                            <a:rPr kumimoji="1" lang="en-US" altLang="ja-JP" sz="1100" b="0" i="1">
                              <a:latin typeface="Cambria Math" panose="02040503050406030204" pitchFamily="18" charset="0"/>
                            </a:rPr>
                            <m:t>𝑓</m:t>
                          </m:r>
                          <m:sSup>
                            <m:sSupPr>
                              <m:ctrlPr>
                                <a:rPr kumimoji="1" lang="en-US" altLang="ja-JP" sz="1100" b="0" i="1">
                                  <a:latin typeface="Cambria Math" panose="02040503050406030204" pitchFamily="18" charset="0"/>
                                </a:rPr>
                              </m:ctrlPr>
                            </m:sSupPr>
                            <m:e>
                              <m:r>
                                <a:rPr kumimoji="1" lang="en-US" altLang="ja-JP" sz="1100" b="0" i="1">
                                  <a:latin typeface="Cambria Math" panose="02040503050406030204" pitchFamily="18" charset="0"/>
                                </a:rPr>
                                <m:t>𝑠</m:t>
                              </m:r>
                            </m:e>
                            <m:sup>
                              <m:r>
                                <a:rPr kumimoji="1" lang="en-US" altLang="ja-JP" sz="1100" b="0" i="1">
                                  <a:latin typeface="Cambria Math" panose="02040503050406030204" pitchFamily="18" charset="0"/>
                                </a:rPr>
                                <m:t>′</m:t>
                              </m:r>
                            </m:sup>
                          </m:sSup>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⑤</m:t>
                          </m:r>
                        </m:den>
                      </m:f>
                      <m:r>
                        <a:rPr kumimoji="1" lang="en-US" altLang="ja-JP" sz="1100" b="0" i="1">
                          <a:latin typeface="Cambria Math" panose="02040503050406030204" pitchFamily="18" charset="0"/>
                        </a:rPr>
                        <m:t>𝑓</m:t>
                      </m:r>
                      <m:sSup>
                        <m:sSupPr>
                          <m:ctrlPr>
                            <a:rPr kumimoji="1" lang="en-US" altLang="ja-JP" sz="1100" b="0" i="1">
                              <a:latin typeface="Cambria Math" panose="02040503050406030204" pitchFamily="18" charset="0"/>
                            </a:rPr>
                          </m:ctrlPr>
                        </m:sSupPr>
                        <m:e>
                          <m:r>
                            <a:rPr kumimoji="1" lang="en-US" altLang="ja-JP" sz="1100" b="0" i="1">
                              <a:latin typeface="Cambria Math" panose="02040503050406030204" pitchFamily="18" charset="0"/>
                            </a:rPr>
                            <m:t>𝑠</m:t>
                          </m:r>
                        </m:e>
                        <m:sup>
                          <m:r>
                            <a:rPr kumimoji="1" lang="en-US" altLang="ja-JP" sz="1100" b="0" i="1">
                              <a:latin typeface="Cambria Math" panose="02040503050406030204" pitchFamily="18" charset="0"/>
                            </a:rPr>
                            <m:t>′</m:t>
                          </m:r>
                        </m:sup>
                      </m:sSup>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r>
                            <m:rPr>
                              <m:nor/>
                            </m:rPr>
                            <a:rPr lang="ja-JP" altLang="en-US">
                              <a:effectLst/>
                            </a:rPr>
                            <m:t> </m:t>
                          </m:r>
                        </m:num>
                        <m:den>
                          <m:r>
                            <a:rPr kumimoji="1" lang="en-US" altLang="ja-JP" sz="1100" b="0" i="1">
                              <a:latin typeface="Cambria Math" panose="02040503050406030204" pitchFamily="18" charset="0"/>
                            </a:rPr>
                            <m:t>𝑓</m:t>
                          </m:r>
                          <m:sSup>
                            <m:sSupPr>
                              <m:ctrlPr>
                                <a:rPr kumimoji="1" lang="en-US" altLang="ja-JP" sz="1100" b="0" i="1">
                                  <a:latin typeface="Cambria Math" panose="02040503050406030204" pitchFamily="18" charset="0"/>
                                </a:rPr>
                              </m:ctrlPr>
                            </m:sSupPr>
                            <m:e>
                              <m:r>
                                <a:rPr kumimoji="1" lang="en-US" altLang="ja-JP" sz="1100" b="0" i="1">
                                  <a:latin typeface="Cambria Math" panose="02040503050406030204" pitchFamily="18" charset="0"/>
                                </a:rPr>
                                <m:t>𝑠</m:t>
                              </m:r>
                            </m:e>
                            <m:sup>
                              <m:r>
                                <a:rPr kumimoji="1" lang="en-US" altLang="ja-JP" sz="1100" b="0" i="1">
                                  <a:latin typeface="Cambria Math" panose="02040503050406030204" pitchFamily="18" charset="0"/>
                                </a:rPr>
                                <m:t>′</m:t>
                              </m:r>
                            </m:sup>
                          </m:sSup>
                          <m:r>
                            <a:rPr kumimoji="1" lang="en-US" altLang="ja-JP" sz="1100" b="0" i="1">
                              <a:latin typeface="Cambria Math" panose="02040503050406030204" pitchFamily="18" charset="0"/>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d>
                          <m:r>
                            <m:rPr>
                              <m:sty m:val="p"/>
                            </m:rPr>
                            <a:rPr kumimoji="1" lang="en-US" altLang="ja-JP" sz="1100" b="0" i="0">
                              <a:solidFill>
                                <a:schemeClr val="tx1"/>
                              </a:solidFill>
                              <a:effectLst/>
                              <a:latin typeface="Cambria Math" panose="02040503050406030204" pitchFamily="18" charset="0"/>
                              <a:ea typeface="+mn-ea"/>
                              <a:cs typeface="+mn-cs"/>
                            </a:rPr>
                            <m:t>tan</m:t>
                          </m:r>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mn-ea"/>
                              <a:cs typeface="+mn-cs"/>
                            </a:rPr>
                            <m:t>β</m:t>
                          </m:r>
                          <m:r>
                            <a:rPr kumimoji="1" lang="en-US" altLang="ja-JP" sz="1100" b="0" i="1">
                              <a:solidFill>
                                <a:schemeClr val="tx1"/>
                              </a:solidFill>
                              <a:effectLst/>
                              <a:latin typeface="Cambria Math" panose="02040503050406030204" pitchFamily="18" charset="0"/>
                              <a:ea typeface="+mn-ea"/>
                              <a:cs typeface="+mn-cs"/>
                            </a:rPr>
                            <m:t>)</m:t>
                          </m:r>
                        </m:den>
                      </m:f>
                      <m:r>
                        <a:rPr kumimoji="1" lang="en-US" altLang="ja-JP" sz="1100" b="0" i="1">
                          <a:latin typeface="Cambria Math" panose="02040503050406030204" pitchFamily="18" charset="0"/>
                        </a:rPr>
                        <m:t>𝑓𝑠</m:t>
                      </m:r>
                      <m:r>
                        <a:rPr kumimoji="1" lang="en-US" altLang="ja-JP" sz="1100" b="0" i="1">
                          <a:latin typeface="Cambria Math" panose="02040503050406030204" pitchFamily="18" charset="0"/>
                        </a:rPr>
                        <m:t>′</m:t>
                      </m:r>
                    </m:oMath>
                  </m:oMathPara>
                </a14:m>
                <a:endParaRPr kumimoji="1" lang="ja-JP" altLang="en-US" sz="1100"/>
              </a:p>
            </xdr:txBody>
          </xdr:sp>
        </mc:Choice>
        <mc:Fallback xmlns="">
          <xdr:sp macro="" textlink="">
            <xdr:nvSpPr>
              <xdr:cNvPr id="780" name="テキスト ボックス 779">
                <a:extLst>
                  <a:ext uri="{FF2B5EF4-FFF2-40B4-BE49-F238E27FC236}">
                    <a16:creationId xmlns:a16="http://schemas.microsoft.com/office/drawing/2014/main" id="{2EE52F2B-0094-EDA6-1B52-5E16BCC67415}"/>
                  </a:ext>
                </a:extLst>
              </xdr:cNvPr>
              <xdr:cNvSpPr txBox="1"/>
            </xdr:nvSpPr>
            <xdr:spPr>
              <a:xfrm>
                <a:off x="13055032" y="11390493"/>
                <a:ext cx="4250394" cy="597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rPr>
                  <a:t>𝐶1=</a:t>
                </a:r>
                <a:r>
                  <a:rPr kumimoji="1" lang="ja-JP" altLang="en-US" sz="1100" b="0" i="0">
                    <a:latin typeface="Cambria Math" panose="02040503050406030204" pitchFamily="18" charset="0"/>
                  </a:rPr>
                  <a:t>①</a:t>
                </a:r>
                <a:r>
                  <a:rPr kumimoji="1" lang="en-US" altLang="ja-JP" sz="1100" b="0" i="0">
                    <a:latin typeface="Cambria Math" panose="02040503050406030204" pitchFamily="18" charset="0"/>
                  </a:rPr>
                  <a:t>/(𝑓𝑠^′−</a:t>
                </a:r>
                <a:r>
                  <a:rPr kumimoji="1" lang="ja-JP" altLang="en-US" sz="1100" b="0" i="0">
                    <a:latin typeface="Cambria Math" panose="02040503050406030204" pitchFamily="18" charset="0"/>
                  </a:rPr>
                  <a:t>⑤</a:t>
                </a:r>
                <a:r>
                  <a:rPr kumimoji="1" lang="en-US" altLang="ja-JP" sz="1100" b="0" i="0">
                    <a:latin typeface="Cambria Math" panose="02040503050406030204" pitchFamily="18" charset="0"/>
                  </a:rPr>
                  <a:t>) 𝑓𝑠^′=(</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lang="ja-JP" altLang="en-US" i="0">
                    <a:effectLst/>
                  </a:rPr>
                  <a:t> </a:t>
                </a:r>
                <a:r>
                  <a:rPr kumimoji="1" lang="en-US" altLang="ja-JP" sz="1100" b="0" i="0">
                    <a:effectLst/>
                    <a:latin typeface="Cambria Math" panose="02040503050406030204" pitchFamily="18" charset="0"/>
                  </a:rPr>
                  <a:t>" )/(</a:t>
                </a:r>
                <a:r>
                  <a:rPr kumimoji="1" lang="en-US" altLang="ja-JP" sz="1100" b="0" i="0">
                    <a:latin typeface="Cambria Math" panose="02040503050406030204" pitchFamily="18" charset="0"/>
                  </a:rPr>
                  <a:t>𝑓𝑠^′−</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tan(45+</a:t>
                </a:r>
                <a:r>
                  <a:rPr kumimoji="1" lang="el-GR" altLang="ja-JP" sz="1100" b="0" i="0">
                    <a:solidFill>
                      <a:schemeClr val="tx1"/>
                    </a:solidFill>
                    <a:effectLst/>
                    <a:latin typeface="+mn-lt"/>
                    <a:ea typeface="+mn-ea"/>
                    <a:cs typeface="+mn-cs"/>
                  </a:rPr>
                  <a:t>β</a:t>
                </a:r>
                <a:r>
                  <a:rPr kumimoji="1" lang="en-US" altLang="ja-JP" sz="1100" b="0" i="0">
                    <a:solidFill>
                      <a:schemeClr val="tx1"/>
                    </a:solidFill>
                    <a:effectLst/>
                    <a:latin typeface="+mn-lt"/>
                    <a:ea typeface="+mn-ea"/>
                    <a:cs typeface="+mn-cs"/>
                  </a:rPr>
                  <a:t>)</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latin typeface="Cambria Math" panose="02040503050406030204" pitchFamily="18" charset="0"/>
                  </a:rPr>
                  <a:t>𝑓𝑠′</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784" name="テキスト ボックス 783">
                <a:extLst>
                  <a:ext uri="{FF2B5EF4-FFF2-40B4-BE49-F238E27FC236}">
                    <a16:creationId xmlns:a16="http://schemas.microsoft.com/office/drawing/2014/main" id="{30F8A51E-1D1B-E30D-93A0-B6EDD1F87353}"/>
                  </a:ext>
                </a:extLst>
              </xdr:cNvPr>
              <xdr:cNvSpPr txBox="1"/>
            </xdr:nvSpPr>
            <xdr:spPr>
              <a:xfrm>
                <a:off x="13055032" y="12054322"/>
                <a:ext cx="4216860" cy="597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𝐶</m:t>
                      </m:r>
                      <m:r>
                        <a:rPr kumimoji="1" lang="en-US" altLang="ja-JP" sz="1100" b="0" i="1">
                          <a:latin typeface="Cambria Math" panose="02040503050406030204" pitchFamily="18" charset="0"/>
                        </a:rPr>
                        <m:t>2=</m:t>
                      </m:r>
                      <m:f>
                        <m:fPr>
                          <m:ctrlPr>
                            <a:rPr kumimoji="1" lang="en-US" altLang="ja-JP" sz="1100" b="0" i="1">
                              <a:latin typeface="Cambria Math" panose="02040503050406030204" pitchFamily="18" charset="0"/>
                            </a:rPr>
                          </m:ctrlPr>
                        </m:fPr>
                        <m:num>
                          <m:r>
                            <a:rPr kumimoji="1" lang="ja-JP" altLang="en-US" sz="1100" b="0" i="1">
                              <a:latin typeface="Cambria Math" panose="02040503050406030204" pitchFamily="18" charset="0"/>
                            </a:rPr>
                            <m:t>⑧</m:t>
                          </m:r>
                        </m:num>
                        <m:den>
                          <m:r>
                            <a:rPr kumimoji="1" lang="en-US" altLang="ja-JP" sz="1100" b="0" i="1">
                              <a:latin typeface="Cambria Math" panose="02040503050406030204" pitchFamily="18" charset="0"/>
                            </a:rPr>
                            <m:t>𝑓</m:t>
                          </m:r>
                          <m:sSup>
                            <m:sSupPr>
                              <m:ctrlPr>
                                <a:rPr kumimoji="1" lang="en-US" altLang="ja-JP" sz="1100" b="0" i="1">
                                  <a:latin typeface="Cambria Math" panose="02040503050406030204" pitchFamily="18" charset="0"/>
                                </a:rPr>
                              </m:ctrlPr>
                            </m:sSupPr>
                            <m:e>
                              <m:r>
                                <a:rPr kumimoji="1" lang="en-US" altLang="ja-JP" sz="1100" b="0" i="1">
                                  <a:latin typeface="Cambria Math" panose="02040503050406030204" pitchFamily="18" charset="0"/>
                                </a:rPr>
                                <m:t>𝑠</m:t>
                              </m:r>
                            </m:e>
                            <m:sup>
                              <m:r>
                                <a:rPr kumimoji="1" lang="en-US" altLang="ja-JP" sz="1100" b="0" i="1">
                                  <a:latin typeface="Cambria Math" panose="02040503050406030204" pitchFamily="18" charset="0"/>
                                </a:rPr>
                                <m:t>′</m:t>
                              </m:r>
                            </m:sup>
                          </m:sSup>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⑩</m:t>
                          </m:r>
                        </m:den>
                      </m:f>
                      <m:r>
                        <a:rPr kumimoji="1" lang="en-US" altLang="ja-JP" sz="1100" b="0" i="1">
                          <a:latin typeface="Cambria Math" panose="02040503050406030204" pitchFamily="18" charset="0"/>
                        </a:rPr>
                        <m:t>𝑓</m:t>
                      </m:r>
                      <m:sSup>
                        <m:sSupPr>
                          <m:ctrlPr>
                            <a:rPr kumimoji="1" lang="en-US" altLang="ja-JP" sz="1100" b="0" i="1">
                              <a:latin typeface="Cambria Math" panose="02040503050406030204" pitchFamily="18" charset="0"/>
                            </a:rPr>
                          </m:ctrlPr>
                        </m:sSupPr>
                        <m:e>
                          <m:r>
                            <a:rPr kumimoji="1" lang="en-US" altLang="ja-JP" sz="1100" b="0" i="1">
                              <a:latin typeface="Cambria Math" panose="02040503050406030204" pitchFamily="18" charset="0"/>
                            </a:rPr>
                            <m:t>𝑠</m:t>
                          </m:r>
                        </m:e>
                        <m:sup>
                          <m:r>
                            <a:rPr kumimoji="1" lang="en-US" altLang="ja-JP" sz="1100" b="0" i="1">
                              <a:latin typeface="Cambria Math" panose="02040503050406030204" pitchFamily="18" charset="0"/>
                            </a:rPr>
                            <m:t>′</m:t>
                          </m:r>
                        </m:sup>
                      </m:sSup>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num>
                        <m:den>
                          <m:r>
                            <a:rPr kumimoji="1" lang="en-US" altLang="ja-JP" sz="1100" b="0" i="1">
                              <a:latin typeface="Cambria Math" panose="02040503050406030204" pitchFamily="18" charset="0"/>
                            </a:rPr>
                            <m:t>𝑓</m:t>
                          </m:r>
                          <m:sSup>
                            <m:sSupPr>
                              <m:ctrlPr>
                                <a:rPr kumimoji="1" lang="en-US" altLang="ja-JP" sz="1100" b="0" i="1">
                                  <a:latin typeface="Cambria Math" panose="02040503050406030204" pitchFamily="18" charset="0"/>
                                </a:rPr>
                              </m:ctrlPr>
                            </m:sSupPr>
                            <m:e>
                              <m:r>
                                <a:rPr kumimoji="1" lang="en-US" altLang="ja-JP" sz="1100" b="0" i="1">
                                  <a:latin typeface="Cambria Math" panose="02040503050406030204" pitchFamily="18" charset="0"/>
                                </a:rPr>
                                <m:t>𝑠</m:t>
                              </m:r>
                            </m:e>
                            <m:sup>
                              <m:r>
                                <a:rPr kumimoji="1" lang="en-US" altLang="ja-JP" sz="1100" b="0" i="1">
                                  <a:latin typeface="Cambria Math" panose="02040503050406030204" pitchFamily="18" charset="0"/>
                                </a:rPr>
                                <m:t>′</m:t>
                              </m:r>
                            </m:sup>
                          </m:sSup>
                          <m:r>
                            <a:rPr kumimoji="1" lang="en-US" altLang="ja-JP" sz="1100" b="0" i="1">
                              <a:latin typeface="Cambria Math" panose="02040503050406030204" pitchFamily="18" charset="0"/>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e>
                          </m:d>
                          <m:r>
                            <m:rPr>
                              <m:sty m:val="p"/>
                            </m:rPr>
                            <a:rPr kumimoji="1" lang="en-US" altLang="ja-JP" sz="1100" b="0" i="0">
                              <a:solidFill>
                                <a:schemeClr val="tx1"/>
                              </a:solidFill>
                              <a:effectLst/>
                              <a:latin typeface="Cambria Math" panose="02040503050406030204" pitchFamily="18" charset="0"/>
                              <a:ea typeface="+mn-ea"/>
                              <a:cs typeface="+mn-cs"/>
                            </a:rPr>
                            <m:t>tan</m:t>
                          </m:r>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mn-ea"/>
                              <a:cs typeface="+mn-cs"/>
                            </a:rPr>
                            <m:t>β</m:t>
                          </m:r>
                          <m:r>
                            <a:rPr kumimoji="1" lang="en-US" altLang="ja-JP" sz="1100" b="0" i="1">
                              <a:solidFill>
                                <a:schemeClr val="tx1"/>
                              </a:solidFill>
                              <a:effectLst/>
                              <a:latin typeface="Cambria Math" panose="02040503050406030204" pitchFamily="18" charset="0"/>
                              <a:ea typeface="+mn-ea"/>
                              <a:cs typeface="+mn-cs"/>
                            </a:rPr>
                            <m:t>)</m:t>
                          </m:r>
                        </m:den>
                      </m:f>
                      <m:r>
                        <a:rPr kumimoji="1" lang="en-US" altLang="ja-JP" sz="1100" b="0" i="1">
                          <a:latin typeface="Cambria Math" panose="02040503050406030204" pitchFamily="18" charset="0"/>
                        </a:rPr>
                        <m:t>𝑓𝑠</m:t>
                      </m:r>
                      <m:r>
                        <a:rPr kumimoji="1" lang="en-US" altLang="ja-JP" sz="1100" b="0" i="1">
                          <a:latin typeface="Cambria Math" panose="02040503050406030204" pitchFamily="18" charset="0"/>
                        </a:rPr>
                        <m:t>′</m:t>
                      </m:r>
                    </m:oMath>
                  </m:oMathPara>
                </a14:m>
                <a:endParaRPr kumimoji="1" lang="ja-JP" altLang="en-US" sz="1100"/>
              </a:p>
            </xdr:txBody>
          </xdr:sp>
        </mc:Choice>
        <mc:Fallback xmlns="">
          <xdr:sp macro="" textlink="">
            <xdr:nvSpPr>
              <xdr:cNvPr id="784" name="テキスト ボックス 783">
                <a:extLst>
                  <a:ext uri="{FF2B5EF4-FFF2-40B4-BE49-F238E27FC236}">
                    <a16:creationId xmlns:a16="http://schemas.microsoft.com/office/drawing/2014/main" id="{30F8A51E-1D1B-E30D-93A0-B6EDD1F87353}"/>
                  </a:ext>
                </a:extLst>
              </xdr:cNvPr>
              <xdr:cNvSpPr txBox="1"/>
            </xdr:nvSpPr>
            <xdr:spPr>
              <a:xfrm>
                <a:off x="13055032" y="12054322"/>
                <a:ext cx="4216860" cy="597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rPr>
                  <a:t>𝐶2=</a:t>
                </a:r>
                <a:r>
                  <a:rPr kumimoji="1" lang="ja-JP" altLang="en-US" sz="1100" b="0" i="0">
                    <a:latin typeface="Cambria Math" panose="02040503050406030204" pitchFamily="18" charset="0"/>
                  </a:rPr>
                  <a:t>⑧</a:t>
                </a:r>
                <a:r>
                  <a:rPr kumimoji="1" lang="en-US" altLang="ja-JP" sz="1100" b="0" i="0">
                    <a:latin typeface="Cambria Math" panose="02040503050406030204" pitchFamily="18" charset="0"/>
                  </a:rPr>
                  <a:t>/(𝑓𝑠^′+</a:t>
                </a:r>
                <a:r>
                  <a:rPr kumimoji="1" lang="ja-JP" altLang="en-US" sz="1100" b="0" i="0">
                    <a:latin typeface="Cambria Math" panose="02040503050406030204" pitchFamily="18" charset="0"/>
                  </a:rPr>
                  <a:t>⑩</a:t>
                </a:r>
                <a:r>
                  <a:rPr kumimoji="1" lang="en-US" altLang="ja-JP" sz="1100" b="0" i="0">
                    <a:latin typeface="Cambria Math" panose="02040503050406030204" pitchFamily="18" charset="0"/>
                  </a:rPr>
                  <a:t>) 𝑓𝑠^′=(</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rPr>
                  <a:t>𝑓𝑠^′+</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tan(45+</a:t>
                </a:r>
                <a:r>
                  <a:rPr kumimoji="1" lang="el-GR" altLang="ja-JP" sz="1100" b="0" i="0">
                    <a:solidFill>
                      <a:schemeClr val="tx1"/>
                    </a:solidFill>
                    <a:effectLst/>
                    <a:latin typeface="+mn-lt"/>
                    <a:ea typeface="+mn-ea"/>
                    <a:cs typeface="+mn-cs"/>
                  </a:rPr>
                  <a:t>β</a:t>
                </a:r>
                <a:r>
                  <a:rPr kumimoji="1" lang="en-US" altLang="ja-JP" sz="1100" b="0" i="0">
                    <a:solidFill>
                      <a:schemeClr val="tx1"/>
                    </a:solidFill>
                    <a:effectLst/>
                    <a:latin typeface="+mn-lt"/>
                    <a:ea typeface="+mn-ea"/>
                    <a:cs typeface="+mn-cs"/>
                  </a:rPr>
                  <a:t>)</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latin typeface="Cambria Math" panose="02040503050406030204" pitchFamily="18" charset="0"/>
                  </a:rPr>
                  <a:t>𝑓𝑠′</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785" name="テキスト ボックス 784">
                <a:extLst>
                  <a:ext uri="{FF2B5EF4-FFF2-40B4-BE49-F238E27FC236}">
                    <a16:creationId xmlns:a16="http://schemas.microsoft.com/office/drawing/2014/main" id="{A12C30E7-2DDA-BB31-4411-C2FF36D1C68B}"/>
                  </a:ext>
                </a:extLst>
              </xdr:cNvPr>
              <xdr:cNvSpPr txBox="1"/>
            </xdr:nvSpPr>
            <xdr:spPr>
              <a:xfrm>
                <a:off x="13055032" y="12718151"/>
                <a:ext cx="1183529"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𝐸</m:t>
                      </m:r>
                      <m:r>
                        <a:rPr kumimoji="1" lang="en-US" altLang="ja-JP" sz="1100" b="0" i="1">
                          <a:latin typeface="Cambria Math" panose="02040503050406030204" pitchFamily="18" charset="0"/>
                        </a:rPr>
                        <m:t>1=</m:t>
                      </m:r>
                      <m:r>
                        <a:rPr kumimoji="1" lang="en-US" altLang="ja-JP" sz="1100" b="0" i="1">
                          <a:latin typeface="Cambria Math" panose="02040503050406030204" pitchFamily="18" charset="0"/>
                        </a:rPr>
                        <m:t>𝐸</m:t>
                      </m:r>
                      <m:r>
                        <a:rPr kumimoji="1" lang="en-US" altLang="ja-JP" sz="1100" b="0" i="1">
                          <a:latin typeface="Cambria Math" panose="02040503050406030204" pitchFamily="18" charset="0"/>
                        </a:rPr>
                        <m:t>2=</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𝐷</m:t>
                          </m:r>
                          <m:r>
                            <a:rPr kumimoji="1" lang="en-US" altLang="ja-JP" sz="1100" b="0" i="1">
                              <a:latin typeface="Cambria Math" panose="02040503050406030204" pitchFamily="18" charset="0"/>
                            </a:rPr>
                            <m:t>/2</m:t>
                          </m:r>
                        </m:num>
                        <m:den>
                          <m:r>
                            <a:rPr kumimoji="1" lang="en-US" altLang="ja-JP" sz="1100" b="0" i="1">
                              <a:latin typeface="Cambria Math" panose="02040503050406030204" pitchFamily="18" charset="0"/>
                            </a:rPr>
                            <m:t>𝑓𝑙</m:t>
                          </m:r>
                        </m:den>
                      </m:f>
                      <m:r>
                        <a:rPr kumimoji="1" lang="en-US" altLang="ja-JP" sz="1100" b="0" i="1">
                          <a:latin typeface="Cambria Math" panose="02040503050406030204" pitchFamily="18" charset="0"/>
                        </a:rPr>
                        <m:t>𝑓𝑠</m:t>
                      </m:r>
                      <m:r>
                        <a:rPr kumimoji="1" lang="en-US" altLang="ja-JP" sz="1100" b="0" i="1">
                          <a:latin typeface="Cambria Math" panose="02040503050406030204" pitchFamily="18" charset="0"/>
                        </a:rPr>
                        <m:t>′</m:t>
                      </m:r>
                    </m:oMath>
                  </m:oMathPara>
                </a14:m>
                <a:endParaRPr kumimoji="1" lang="ja-JP" altLang="en-US" sz="1100"/>
              </a:p>
            </xdr:txBody>
          </xdr:sp>
        </mc:Choice>
        <mc:Fallback xmlns="">
          <xdr:sp macro="" textlink="">
            <xdr:nvSpPr>
              <xdr:cNvPr id="785" name="テキスト ボックス 784">
                <a:extLst>
                  <a:ext uri="{FF2B5EF4-FFF2-40B4-BE49-F238E27FC236}">
                    <a16:creationId xmlns:a16="http://schemas.microsoft.com/office/drawing/2014/main" id="{A12C30E7-2DDA-BB31-4411-C2FF36D1C68B}"/>
                  </a:ext>
                </a:extLst>
              </xdr:cNvPr>
              <xdr:cNvSpPr txBox="1"/>
            </xdr:nvSpPr>
            <xdr:spPr>
              <a:xfrm>
                <a:off x="13055032" y="12718151"/>
                <a:ext cx="1183529"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rPr>
                  <a:t>𝐸1=𝐸2=(𝐷/2)/𝑓𝑙 𝑓𝑠′</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807" name="テキスト ボックス 806">
                <a:extLst>
                  <a:ext uri="{FF2B5EF4-FFF2-40B4-BE49-F238E27FC236}">
                    <a16:creationId xmlns:a16="http://schemas.microsoft.com/office/drawing/2014/main" id="{CC1A8DD2-F253-D3C9-9465-B69564043ED5}"/>
                  </a:ext>
                </a:extLst>
              </xdr:cNvPr>
              <xdr:cNvSpPr txBox="1"/>
            </xdr:nvSpPr>
            <xdr:spPr>
              <a:xfrm>
                <a:off x="13055032" y="13135246"/>
                <a:ext cx="5297091" cy="603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𝐹</m:t>
                      </m:r>
                      <m:r>
                        <a:rPr kumimoji="1" lang="en-US" altLang="ja-JP" sz="1100" b="0" i="1">
                          <a:latin typeface="Cambria Math" panose="02040503050406030204" pitchFamily="18" charset="0"/>
                        </a:rPr>
                        <m:t>1=</m:t>
                      </m:r>
                      <m:f>
                        <m:fPr>
                          <m:ctrlPr>
                            <a:rPr kumimoji="1" lang="en-US" altLang="ja-JP" sz="1100" b="0" i="1">
                              <a:latin typeface="Cambria Math" panose="02040503050406030204" pitchFamily="18" charset="0"/>
                            </a:rPr>
                          </m:ctrlPr>
                        </m:fPr>
                        <m:num>
                          <m:r>
                            <a:rPr kumimoji="1" lang="ja-JP" altLang="en-US" sz="1100" b="0" i="1">
                              <a:latin typeface="Cambria Math" panose="02040503050406030204" pitchFamily="18" charset="0"/>
                            </a:rPr>
                            <m:t>①</m:t>
                          </m:r>
                        </m:num>
                        <m:den>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𝑓𝑠</m:t>
                              </m:r>
                            </m:num>
                            <m:den>
                              <m:r>
                                <a:rPr kumimoji="1" lang="en-US" altLang="ja-JP" sz="1100" b="0" i="1">
                                  <a:latin typeface="Cambria Math" panose="02040503050406030204" pitchFamily="18" charset="0"/>
                                </a:rPr>
                                <m:t>𝑐𝑜𝑠</m:t>
                              </m:r>
                              <m:r>
                                <a:rPr kumimoji="1" lang="en-US" altLang="ja-JP" sz="1100" b="0" i="1">
                                  <a:latin typeface="Cambria Math" panose="02040503050406030204" pitchFamily="18" charset="0"/>
                                </a:rPr>
                                <m:t>2</m:t>
                              </m:r>
                              <m:r>
                                <m:rPr>
                                  <m:sty m:val="p"/>
                                </m:rPr>
                                <a:rPr kumimoji="1" lang="en-US" altLang="ja-JP" sz="1100" b="0" i="1">
                                  <a:latin typeface="Cambria Math" panose="02040503050406030204" pitchFamily="18" charset="0"/>
                                </a:rPr>
                                <m:t>β</m:t>
                              </m:r>
                            </m:den>
                          </m:f>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⑤</m:t>
                          </m:r>
                        </m:den>
                      </m:f>
                      <m:r>
                        <a:rPr kumimoji="1" lang="en-US" altLang="ja-JP" sz="1100" b="0" i="1">
                          <a:latin typeface="Cambria Math" panose="02040503050406030204" pitchFamily="18" charset="0"/>
                        </a:rPr>
                        <m:t>𝑓</m:t>
                      </m:r>
                      <m:sSup>
                        <m:sSupPr>
                          <m:ctrlPr>
                            <a:rPr kumimoji="1" lang="en-US" altLang="ja-JP" sz="1100" b="0" i="1">
                              <a:latin typeface="Cambria Math" panose="02040503050406030204" pitchFamily="18" charset="0"/>
                            </a:rPr>
                          </m:ctrlPr>
                        </m:sSupPr>
                        <m:e>
                          <m:r>
                            <a:rPr kumimoji="1" lang="en-US" altLang="ja-JP" sz="1100" b="0" i="1">
                              <a:latin typeface="Cambria Math" panose="02040503050406030204" pitchFamily="18" charset="0"/>
                            </a:rPr>
                            <m:t>𝑠</m:t>
                          </m:r>
                        </m:e>
                        <m:sup>
                          <m:r>
                            <a:rPr kumimoji="1" lang="en-US" altLang="ja-JP" sz="1100" b="0" i="1">
                              <a:latin typeface="Cambria Math" panose="02040503050406030204" pitchFamily="18" charset="0"/>
                            </a:rPr>
                            <m:t>′</m:t>
                          </m:r>
                        </m:sup>
                      </m:sSup>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r>
                            <m:rPr>
                              <m:nor/>
                            </m:rPr>
                            <a:rPr lang="ja-JP" altLang="en-US">
                              <a:effectLst/>
                            </a:rPr>
                            <m:t> </m:t>
                          </m:r>
                        </m:num>
                        <m:den>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𝑓𝑠</m:t>
                              </m:r>
                            </m:num>
                            <m:den>
                              <m:r>
                                <a:rPr kumimoji="1" lang="en-US" altLang="ja-JP" sz="1100" b="0" i="1">
                                  <a:latin typeface="Cambria Math" panose="02040503050406030204" pitchFamily="18" charset="0"/>
                                </a:rPr>
                                <m:t>𝑐𝑜𝑠</m:t>
                              </m:r>
                              <m:r>
                                <a:rPr kumimoji="1" lang="en-US" altLang="ja-JP" sz="1100" b="0" i="1">
                                  <a:latin typeface="Cambria Math" panose="02040503050406030204" pitchFamily="18" charset="0"/>
                                </a:rPr>
                                <m:t>2</m:t>
                              </m:r>
                              <m:r>
                                <m:rPr>
                                  <m:sty m:val="p"/>
                                </m:rPr>
                                <a:rPr kumimoji="1" lang="en-US" altLang="ja-JP" sz="1100" b="0" i="1">
                                  <a:latin typeface="Cambria Math" panose="02040503050406030204" pitchFamily="18" charset="0"/>
                                </a:rPr>
                                <m:t>β</m:t>
                              </m:r>
                            </m:den>
                          </m:f>
                          <m:r>
                            <a:rPr kumimoji="1" lang="en-US" altLang="ja-JP" sz="1100" b="0" i="1">
                              <a:latin typeface="Cambria Math" panose="02040503050406030204" pitchFamily="18" charset="0"/>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e>
                              </m:func>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d>
                          <m:r>
                            <m:rPr>
                              <m:sty m:val="p"/>
                            </m:rPr>
                            <a:rPr kumimoji="1" lang="en-US" altLang="ja-JP" sz="1100" b="0" i="0">
                              <a:solidFill>
                                <a:schemeClr val="tx1"/>
                              </a:solidFill>
                              <a:effectLst/>
                              <a:latin typeface="Cambria Math" panose="02040503050406030204" pitchFamily="18" charset="0"/>
                              <a:ea typeface="+mn-ea"/>
                              <a:cs typeface="+mn-cs"/>
                            </a:rPr>
                            <m:t>tan</m:t>
                          </m:r>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mn-ea"/>
                              <a:cs typeface="+mn-cs"/>
                            </a:rPr>
                            <m:t>β</m:t>
                          </m:r>
                          <m:r>
                            <a:rPr kumimoji="1" lang="en-US" altLang="ja-JP" sz="1100" b="0" i="1">
                              <a:solidFill>
                                <a:schemeClr val="tx1"/>
                              </a:solidFill>
                              <a:effectLst/>
                              <a:latin typeface="Cambria Math" panose="02040503050406030204" pitchFamily="18" charset="0"/>
                              <a:ea typeface="+mn-ea"/>
                              <a:cs typeface="+mn-cs"/>
                            </a:rPr>
                            <m:t>)</m:t>
                          </m:r>
                        </m:den>
                      </m:f>
                      <m:r>
                        <a:rPr kumimoji="1" lang="en-US" altLang="ja-JP" sz="1100" b="0" i="1">
                          <a:latin typeface="Cambria Math" panose="02040503050406030204" pitchFamily="18" charset="0"/>
                        </a:rPr>
                        <m:t>𝑓𝑠</m:t>
                      </m:r>
                      <m:r>
                        <a:rPr kumimoji="1" lang="en-US" altLang="ja-JP" sz="1100" b="0" i="1">
                          <a:latin typeface="Cambria Math" panose="02040503050406030204" pitchFamily="18" charset="0"/>
                        </a:rPr>
                        <m:t>′</m:t>
                      </m:r>
                    </m:oMath>
                  </m:oMathPara>
                </a14:m>
                <a:endParaRPr kumimoji="1" lang="ja-JP" altLang="en-US" sz="1100"/>
              </a:p>
            </xdr:txBody>
          </xdr:sp>
        </mc:Choice>
        <mc:Fallback xmlns="">
          <xdr:sp macro="" textlink="">
            <xdr:nvSpPr>
              <xdr:cNvPr id="807" name="テキスト ボックス 806">
                <a:extLst>
                  <a:ext uri="{FF2B5EF4-FFF2-40B4-BE49-F238E27FC236}">
                    <a16:creationId xmlns:a16="http://schemas.microsoft.com/office/drawing/2014/main" id="{CC1A8DD2-F253-D3C9-9465-B69564043ED5}"/>
                  </a:ext>
                </a:extLst>
              </xdr:cNvPr>
              <xdr:cNvSpPr txBox="1"/>
            </xdr:nvSpPr>
            <xdr:spPr>
              <a:xfrm>
                <a:off x="13055032" y="13135246"/>
                <a:ext cx="5297091" cy="603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rPr>
                  <a:t>𝐹1=</a:t>
                </a:r>
                <a:r>
                  <a:rPr kumimoji="1" lang="ja-JP" altLang="en-US" sz="1100" b="0" i="0">
                    <a:latin typeface="Cambria Math" panose="02040503050406030204" pitchFamily="18" charset="0"/>
                  </a:rPr>
                  <a:t>①</a:t>
                </a:r>
                <a:r>
                  <a:rPr kumimoji="1" lang="en-US" altLang="ja-JP" sz="1100" b="0" i="0">
                    <a:latin typeface="Cambria Math" panose="02040503050406030204" pitchFamily="18" charset="0"/>
                  </a:rPr>
                  <a:t>/(𝑓𝑙+(𝑓𝑙−𝑓𝑠)/𝑐𝑜𝑠2β+</a:t>
                </a:r>
                <a:r>
                  <a:rPr kumimoji="1" lang="ja-JP" altLang="en-US" sz="1100" b="0" i="0">
                    <a:latin typeface="Cambria Math" panose="02040503050406030204" pitchFamily="18" charset="0"/>
                  </a:rPr>
                  <a:t>⑤</a:t>
                </a:r>
                <a:r>
                  <a:rPr kumimoji="1" lang="en-US" altLang="ja-JP" sz="1100" b="0" i="0">
                    <a:latin typeface="Cambria Math" panose="02040503050406030204" pitchFamily="18" charset="0"/>
                  </a:rPr>
                  <a:t>) 𝑓𝑠^′=(</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lang="ja-JP" altLang="en-US" i="0">
                    <a:effectLst/>
                  </a:rPr>
                  <a:t> </a:t>
                </a:r>
                <a:r>
                  <a:rPr kumimoji="1" lang="en-US" altLang="ja-JP" sz="1100" b="0" i="0">
                    <a:effectLst/>
                    <a:latin typeface="Cambria Math" panose="02040503050406030204" pitchFamily="18" charset="0"/>
                  </a:rPr>
                  <a:t>" )/(</a:t>
                </a:r>
                <a:r>
                  <a:rPr kumimoji="1" lang="en-US" altLang="ja-JP" sz="1100" b="0" i="0">
                    <a:latin typeface="Cambria Math" panose="02040503050406030204" pitchFamily="18" charset="0"/>
                  </a:rPr>
                  <a:t>𝑓𝑙+(𝑓𝑙−𝑓𝑠)/𝑐𝑜𝑠2β+</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tan(45+</a:t>
                </a:r>
                <a:r>
                  <a:rPr kumimoji="1" lang="el-GR" altLang="ja-JP" sz="1100" b="0" i="0">
                    <a:solidFill>
                      <a:schemeClr val="tx1"/>
                    </a:solidFill>
                    <a:effectLst/>
                    <a:latin typeface="+mn-lt"/>
                    <a:ea typeface="+mn-ea"/>
                    <a:cs typeface="+mn-cs"/>
                  </a:rPr>
                  <a:t>β</a:t>
                </a:r>
                <a:r>
                  <a:rPr kumimoji="1" lang="en-US" altLang="ja-JP" sz="1100" b="0" i="0">
                    <a:solidFill>
                      <a:schemeClr val="tx1"/>
                    </a:solidFill>
                    <a:effectLst/>
                    <a:latin typeface="+mn-lt"/>
                    <a:ea typeface="+mn-ea"/>
                    <a:cs typeface="+mn-cs"/>
                  </a:rPr>
                  <a:t>)</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latin typeface="Cambria Math" panose="02040503050406030204" pitchFamily="18" charset="0"/>
                  </a:rPr>
                  <a:t>𝑓𝑠′</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810" name="テキスト ボックス 809">
                <a:extLst>
                  <a:ext uri="{FF2B5EF4-FFF2-40B4-BE49-F238E27FC236}">
                    <a16:creationId xmlns:a16="http://schemas.microsoft.com/office/drawing/2014/main" id="{2E2AF85E-9924-1F0D-B2B3-2BEA38452E52}"/>
                  </a:ext>
                </a:extLst>
              </xdr:cNvPr>
              <xdr:cNvSpPr txBox="1"/>
            </xdr:nvSpPr>
            <xdr:spPr>
              <a:xfrm>
                <a:off x="13055032" y="13804782"/>
                <a:ext cx="5297091" cy="603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𝐹</m:t>
                      </m:r>
                      <m:r>
                        <a:rPr kumimoji="1" lang="en-US" altLang="ja-JP" sz="1100" b="0" i="1">
                          <a:latin typeface="Cambria Math" panose="02040503050406030204" pitchFamily="18" charset="0"/>
                        </a:rPr>
                        <m:t>2=</m:t>
                      </m:r>
                      <m:f>
                        <m:fPr>
                          <m:ctrlPr>
                            <a:rPr kumimoji="1" lang="en-US" altLang="ja-JP" sz="1100" b="0" i="1">
                              <a:latin typeface="Cambria Math" panose="02040503050406030204" pitchFamily="18" charset="0"/>
                            </a:rPr>
                          </m:ctrlPr>
                        </m:fPr>
                        <m:num>
                          <m:r>
                            <a:rPr kumimoji="1" lang="ja-JP" altLang="en-US" sz="1100" b="0" i="1">
                              <a:latin typeface="Cambria Math" panose="02040503050406030204" pitchFamily="18" charset="0"/>
                            </a:rPr>
                            <m:t>⑧</m:t>
                          </m:r>
                        </m:num>
                        <m:den>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𝑓𝑠</m:t>
                              </m:r>
                            </m:num>
                            <m:den>
                              <m:r>
                                <a:rPr kumimoji="1" lang="en-US" altLang="ja-JP" sz="1100" b="0" i="1">
                                  <a:latin typeface="Cambria Math" panose="02040503050406030204" pitchFamily="18" charset="0"/>
                                </a:rPr>
                                <m:t>𝑐𝑜𝑠</m:t>
                              </m:r>
                              <m:r>
                                <a:rPr kumimoji="1" lang="en-US" altLang="ja-JP" sz="1100" b="0" i="1">
                                  <a:latin typeface="Cambria Math" panose="02040503050406030204" pitchFamily="18" charset="0"/>
                                </a:rPr>
                                <m:t>2</m:t>
                              </m:r>
                              <m:r>
                                <m:rPr>
                                  <m:sty m:val="p"/>
                                </m:rPr>
                                <a:rPr kumimoji="1" lang="en-US" altLang="ja-JP" sz="1100" b="0" i="1">
                                  <a:latin typeface="Cambria Math" panose="02040503050406030204" pitchFamily="18" charset="0"/>
                                </a:rPr>
                                <m:t>β</m:t>
                              </m:r>
                            </m:den>
                          </m:f>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⑩</m:t>
                          </m:r>
                        </m:den>
                      </m:f>
                      <m:r>
                        <a:rPr kumimoji="1" lang="en-US" altLang="ja-JP" sz="1100" b="0" i="1">
                          <a:latin typeface="Cambria Math" panose="02040503050406030204" pitchFamily="18" charset="0"/>
                        </a:rPr>
                        <m:t>𝑓</m:t>
                      </m:r>
                      <m:sSup>
                        <m:sSupPr>
                          <m:ctrlPr>
                            <a:rPr kumimoji="1" lang="en-US" altLang="ja-JP" sz="1100" b="0" i="1">
                              <a:latin typeface="Cambria Math" panose="02040503050406030204" pitchFamily="18" charset="0"/>
                            </a:rPr>
                          </m:ctrlPr>
                        </m:sSupPr>
                        <m:e>
                          <m:r>
                            <a:rPr kumimoji="1" lang="en-US" altLang="ja-JP" sz="1100" b="0" i="1">
                              <a:latin typeface="Cambria Math" panose="02040503050406030204" pitchFamily="18" charset="0"/>
                            </a:rPr>
                            <m:t>𝑠</m:t>
                          </m:r>
                        </m:e>
                        <m:sup>
                          <m:r>
                            <a:rPr kumimoji="1" lang="en-US" altLang="ja-JP" sz="1100" b="0" i="1">
                              <a:latin typeface="Cambria Math" panose="02040503050406030204" pitchFamily="18" charset="0"/>
                            </a:rPr>
                            <m:t>′</m:t>
                          </m:r>
                        </m:sup>
                      </m:sSup>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num>
                        <m:den>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𝑓𝑠</m:t>
                              </m:r>
                            </m:num>
                            <m:den>
                              <m:r>
                                <a:rPr kumimoji="1" lang="en-US" altLang="ja-JP" sz="1100" b="0" i="1">
                                  <a:latin typeface="Cambria Math" panose="02040503050406030204" pitchFamily="18" charset="0"/>
                                </a:rPr>
                                <m:t>𝑐𝑜𝑠</m:t>
                              </m:r>
                              <m:r>
                                <a:rPr kumimoji="1" lang="en-US" altLang="ja-JP" sz="1100" b="0" i="1">
                                  <a:latin typeface="Cambria Math" panose="02040503050406030204" pitchFamily="18" charset="0"/>
                                </a:rPr>
                                <m:t>2</m:t>
                              </m:r>
                              <m:r>
                                <m:rPr>
                                  <m:sty m:val="p"/>
                                </m:rPr>
                                <a:rPr kumimoji="1" lang="en-US" altLang="ja-JP" sz="1100" b="0" i="1">
                                  <a:latin typeface="Cambria Math" panose="02040503050406030204" pitchFamily="18" charset="0"/>
                                </a:rPr>
                                <m:t>β</m:t>
                              </m:r>
                            </m:den>
                          </m:f>
                          <m:r>
                            <a:rPr kumimoji="1" lang="en-US" altLang="ja-JP" sz="1100" b="0" i="1">
                              <a:latin typeface="Cambria Math" panose="02040503050406030204" pitchFamily="18" charset="0"/>
                            </a:rPr>
                            <m:t>−</m:t>
                          </m:r>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𝑑𝑠</m:t>
                                  </m:r>
                                </m:num>
                                <m:den>
                                  <m:r>
                                    <a:rPr kumimoji="1" lang="en-US" altLang="ja-JP" sz="1100" b="0" i="1">
                                      <a:solidFill>
                                        <a:schemeClr val="tx1"/>
                                      </a:solidFill>
                                      <a:effectLst/>
                                      <a:latin typeface="Cambria Math" panose="02040503050406030204" pitchFamily="18" charset="0"/>
                                      <a:ea typeface="+mn-ea"/>
                                      <a:cs typeface="+mn-cs"/>
                                    </a:rPr>
                                    <m:t>2</m:t>
                                  </m:r>
                                </m:den>
                              </m:f>
                              <m:func>
                                <m:funcPr>
                                  <m:ctrlPr>
                                    <a:rPr kumimoji="1" lang="en-US" altLang="ja-JP" sz="1100" b="0" i="1">
                                      <a:solidFill>
                                        <a:schemeClr val="tx1"/>
                                      </a:solidFill>
                                      <a:effectLst/>
                                      <a:latin typeface="Cambria Math" panose="02040503050406030204" pitchFamily="18" charset="0"/>
                                      <a:ea typeface="+mn-ea"/>
                                      <a:cs typeface="+mn-cs"/>
                                    </a:rPr>
                                  </m:ctrlPr>
                                </m:funcPr>
                                <m:fName>
                                  <m:r>
                                    <m:rPr>
                                      <m:sty m:val="p"/>
                                    </m:rPr>
                                    <a:rPr kumimoji="1" lang="en-US" altLang="ja-JP" sz="1100" b="0" i="0">
                                      <a:solidFill>
                                        <a:schemeClr val="tx1"/>
                                      </a:solidFill>
                                      <a:effectLst/>
                                      <a:latin typeface="Cambria Math" panose="02040503050406030204" pitchFamily="18" charset="0"/>
                                      <a:ea typeface="+mn-ea"/>
                                      <a:cs typeface="+mn-cs"/>
                                    </a:rPr>
                                    <m:t>cos</m:t>
                                  </m:r>
                                </m:fName>
                                <m:e>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45+</m:t>
                                      </m:r>
                                      <m:r>
                                        <a:rPr kumimoji="1" lang="ja-JP" altLang="en-US" sz="1100" b="0" i="1">
                                          <a:solidFill>
                                            <a:schemeClr val="tx1"/>
                                          </a:solidFill>
                                          <a:effectLst/>
                                          <a:latin typeface="Cambria Math" panose="02040503050406030204" pitchFamily="18" charset="0"/>
                                          <a:ea typeface="+mn-ea"/>
                                          <a:cs typeface="+mn-cs"/>
                                        </a:rPr>
                                        <m:t>𝛽</m:t>
                                      </m:r>
                                    </m:e>
                                  </m:d>
                                  <m:r>
                                    <a:rPr kumimoji="1" lang="en-US" altLang="ja-JP" sz="1100" b="0" i="1">
                                      <a:solidFill>
                                        <a:schemeClr val="tx1"/>
                                      </a:solidFill>
                                      <a:effectLst/>
                                      <a:latin typeface="Cambria Math" panose="02040503050406030204" pitchFamily="18" charset="0"/>
                                      <a:ea typeface="+mn-ea"/>
                                      <a:cs typeface="+mn-cs"/>
                                    </a:rPr>
                                    <m:t>+</m:t>
                                  </m:r>
                                  <m:r>
                                    <a:rPr kumimoji="1" lang="ja-JP" altLang="en-US" sz="1100" b="0" i="1">
                                      <a:solidFill>
                                        <a:schemeClr val="tx1"/>
                                      </a:solidFill>
                                      <a:effectLst/>
                                      <a:latin typeface="Cambria Math" panose="02040503050406030204" pitchFamily="18" charset="0"/>
                                      <a:ea typeface="+mn-ea"/>
                                      <a:cs typeface="+mn-cs"/>
                                    </a:rPr>
                                    <m:t>𝛿</m:t>
                                  </m:r>
                                  <m:r>
                                    <a:rPr kumimoji="1" lang="en-US" altLang="ja-JP" sz="1100" b="0" i="1">
                                      <a:solidFill>
                                        <a:schemeClr val="tx1"/>
                                      </a:solidFill>
                                      <a:effectLst/>
                                      <a:latin typeface="Cambria Math" panose="02040503050406030204" pitchFamily="18" charset="0"/>
                                      <a:ea typeface="+mn-ea"/>
                                      <a:cs typeface="+mn-cs"/>
                                    </a:rPr>
                                    <m:t>𝑐𝑜𝑠</m:t>
                                  </m:r>
                                  <m:r>
                                    <a:rPr kumimoji="1" lang="en-US" altLang="ja-JP" sz="1100" b="0" i="1">
                                      <a:solidFill>
                                        <a:schemeClr val="tx1"/>
                                      </a:solidFill>
                                      <a:effectLst/>
                                      <a:latin typeface="Cambria Math" panose="02040503050406030204" pitchFamily="18" charset="0"/>
                                      <a:ea typeface="+mn-ea"/>
                                      <a:cs typeface="+mn-cs"/>
                                    </a:rPr>
                                    <m:t>2</m:t>
                                  </m:r>
                                  <m:r>
                                    <a:rPr kumimoji="1" lang="ja-JP" altLang="en-US" sz="1100" b="0" i="1">
                                      <a:solidFill>
                                        <a:schemeClr val="tx1"/>
                                      </a:solidFill>
                                      <a:effectLst/>
                                      <a:latin typeface="Cambria Math" panose="02040503050406030204" pitchFamily="18" charset="0"/>
                                      <a:ea typeface="+mn-ea"/>
                                      <a:cs typeface="+mn-cs"/>
                                    </a:rPr>
                                    <m:t>𝛽</m:t>
                                  </m:r>
                                </m:e>
                              </m:func>
                            </m:e>
                          </m:d>
                          <m:r>
                            <m:rPr>
                              <m:sty m:val="p"/>
                            </m:rPr>
                            <a:rPr kumimoji="1" lang="en-US" altLang="ja-JP" sz="1100" b="0" i="0">
                              <a:solidFill>
                                <a:schemeClr val="tx1"/>
                              </a:solidFill>
                              <a:effectLst/>
                              <a:latin typeface="Cambria Math" panose="02040503050406030204" pitchFamily="18" charset="0"/>
                              <a:ea typeface="+mn-ea"/>
                              <a:cs typeface="+mn-cs"/>
                            </a:rPr>
                            <m:t>tan</m:t>
                          </m:r>
                          <m:r>
                            <a:rPr kumimoji="1" lang="en-US" altLang="ja-JP" sz="1100" b="0" i="0">
                              <a:solidFill>
                                <a:schemeClr val="tx1"/>
                              </a:solidFill>
                              <a:effectLst/>
                              <a:latin typeface="Cambria Math" panose="02040503050406030204" pitchFamily="18" charset="0"/>
                              <a:ea typeface="+mn-ea"/>
                              <a:cs typeface="+mn-cs"/>
                            </a:rPr>
                            <m:t>(45+</m:t>
                          </m:r>
                          <m:r>
                            <m:rPr>
                              <m:sty m:val="p"/>
                            </m:rPr>
                            <a:rPr kumimoji="1" lang="el-GR" altLang="ja-JP" sz="1100" b="0" i="1">
                              <a:solidFill>
                                <a:schemeClr val="tx1"/>
                              </a:solidFill>
                              <a:effectLst/>
                              <a:latin typeface="Cambria Math" panose="02040503050406030204" pitchFamily="18" charset="0"/>
                              <a:ea typeface="+mn-ea"/>
                              <a:cs typeface="+mn-cs"/>
                            </a:rPr>
                            <m:t>β</m:t>
                          </m:r>
                          <m:r>
                            <a:rPr kumimoji="1" lang="en-US" altLang="ja-JP" sz="1100" b="0" i="1">
                              <a:solidFill>
                                <a:schemeClr val="tx1"/>
                              </a:solidFill>
                              <a:effectLst/>
                              <a:latin typeface="Cambria Math" panose="02040503050406030204" pitchFamily="18" charset="0"/>
                              <a:ea typeface="+mn-ea"/>
                              <a:cs typeface="+mn-cs"/>
                            </a:rPr>
                            <m:t>)</m:t>
                          </m:r>
                        </m:den>
                      </m:f>
                      <m:r>
                        <a:rPr kumimoji="1" lang="en-US" altLang="ja-JP" sz="1100" b="0" i="1">
                          <a:latin typeface="Cambria Math" panose="02040503050406030204" pitchFamily="18" charset="0"/>
                        </a:rPr>
                        <m:t>𝑓𝑠</m:t>
                      </m:r>
                      <m:r>
                        <a:rPr kumimoji="1" lang="en-US" altLang="ja-JP" sz="1100" b="0" i="1">
                          <a:latin typeface="Cambria Math" panose="02040503050406030204" pitchFamily="18" charset="0"/>
                        </a:rPr>
                        <m:t>′</m:t>
                      </m:r>
                    </m:oMath>
                  </m:oMathPara>
                </a14:m>
                <a:endParaRPr kumimoji="1" lang="ja-JP" altLang="en-US" sz="1100"/>
              </a:p>
            </xdr:txBody>
          </xdr:sp>
        </mc:Choice>
        <mc:Fallback xmlns="">
          <xdr:sp macro="" textlink="">
            <xdr:nvSpPr>
              <xdr:cNvPr id="810" name="テキスト ボックス 809">
                <a:extLst>
                  <a:ext uri="{FF2B5EF4-FFF2-40B4-BE49-F238E27FC236}">
                    <a16:creationId xmlns:a16="http://schemas.microsoft.com/office/drawing/2014/main" id="{2E2AF85E-9924-1F0D-B2B3-2BEA38452E52}"/>
                  </a:ext>
                </a:extLst>
              </xdr:cNvPr>
              <xdr:cNvSpPr txBox="1"/>
            </xdr:nvSpPr>
            <xdr:spPr>
              <a:xfrm>
                <a:off x="13055032" y="13804782"/>
                <a:ext cx="5297091" cy="603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rPr>
                  <a:t>𝐹2=</a:t>
                </a:r>
                <a:r>
                  <a:rPr kumimoji="1" lang="ja-JP" altLang="en-US" sz="1100" b="0" i="0">
                    <a:latin typeface="Cambria Math" panose="02040503050406030204" pitchFamily="18" charset="0"/>
                  </a:rPr>
                  <a:t>⑧</a:t>
                </a:r>
                <a:r>
                  <a:rPr kumimoji="1" lang="en-US" altLang="ja-JP" sz="1100" b="0" i="0">
                    <a:latin typeface="Cambria Math" panose="02040503050406030204" pitchFamily="18" charset="0"/>
                  </a:rPr>
                  <a:t>/(𝑓𝑙+(𝑓𝑙−𝑓𝑠)/𝑐𝑜𝑠2β−</a:t>
                </a:r>
                <a:r>
                  <a:rPr kumimoji="1" lang="ja-JP" altLang="en-US" sz="1100" b="0" i="0">
                    <a:latin typeface="Cambria Math" panose="02040503050406030204" pitchFamily="18" charset="0"/>
                  </a:rPr>
                  <a:t>⑩</a:t>
                </a:r>
                <a:r>
                  <a:rPr kumimoji="1" lang="en-US" altLang="ja-JP" sz="1100" b="0" i="0">
                    <a:latin typeface="Cambria Math" panose="02040503050406030204" pitchFamily="18" charset="0"/>
                  </a:rPr>
                  <a:t>) 𝑓𝑠^′=(</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latin typeface="Cambria Math" panose="02040503050406030204" pitchFamily="18" charset="0"/>
                  </a:rPr>
                  <a:t>𝑓𝑙+(𝑓𝑙−𝑓𝑠)/𝑐𝑜𝑠2β−</a:t>
                </a:r>
                <a:r>
                  <a:rPr kumimoji="1" lang="en-US" altLang="ja-JP" sz="1100" b="0" i="0">
                    <a:solidFill>
                      <a:schemeClr val="tx1"/>
                    </a:solidFill>
                    <a:effectLst/>
                    <a:latin typeface="+mn-lt"/>
                    <a:ea typeface="+mn-ea"/>
                    <a:cs typeface="+mn-cs"/>
                  </a:rPr>
                  <a:t>(𝑑𝑠/2  cos⁡〖(45+</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𝛿</a:t>
                </a:r>
                <a:r>
                  <a:rPr kumimoji="1" lang="en-US" altLang="ja-JP" sz="1100" b="0" i="0">
                    <a:solidFill>
                      <a:schemeClr val="tx1"/>
                    </a:solidFill>
                    <a:effectLst/>
                    <a:latin typeface="+mn-lt"/>
                    <a:ea typeface="+mn-ea"/>
                    <a:cs typeface="+mn-cs"/>
                  </a:rPr>
                  <a:t>𝑐𝑜𝑠2</a:t>
                </a:r>
                <a:r>
                  <a:rPr kumimoji="1" lang="ja-JP" altLang="en-US" sz="1100" b="0" i="0">
                    <a:solidFill>
                      <a:schemeClr val="tx1"/>
                    </a:solidFill>
                    <a:effectLst/>
                    <a:latin typeface="+mn-lt"/>
                    <a:ea typeface="+mn-ea"/>
                    <a:cs typeface="+mn-cs"/>
                  </a:rPr>
                  <a:t>𝛽</a:t>
                </a:r>
                <a:r>
                  <a:rPr kumimoji="1" lang="en-US" altLang="ja-JP" sz="1100" b="0" i="0">
                    <a:solidFill>
                      <a:schemeClr val="tx1"/>
                    </a:solidFill>
                    <a:effectLst/>
                    <a:latin typeface="+mn-lt"/>
                    <a:ea typeface="+mn-ea"/>
                    <a:cs typeface="+mn-cs"/>
                  </a:rPr>
                  <a:t>〗</a:t>
                </a:r>
                <a:r>
                  <a:rPr kumimoji="1" lang="ja-JP" altLang="en-US"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tan(45+</a:t>
                </a:r>
                <a:r>
                  <a:rPr kumimoji="1" lang="el-GR" altLang="ja-JP" sz="1100" b="0" i="0">
                    <a:solidFill>
                      <a:schemeClr val="tx1"/>
                    </a:solidFill>
                    <a:effectLst/>
                    <a:latin typeface="+mn-lt"/>
                    <a:ea typeface="+mn-ea"/>
                    <a:cs typeface="+mn-cs"/>
                  </a:rPr>
                  <a:t>β</a:t>
                </a:r>
                <a:r>
                  <a:rPr kumimoji="1" lang="en-US" altLang="ja-JP" sz="1100" b="0" i="0">
                    <a:solidFill>
                      <a:schemeClr val="tx1"/>
                    </a:solidFill>
                    <a:effectLst/>
                    <a:latin typeface="+mn-lt"/>
                    <a:ea typeface="+mn-ea"/>
                    <a:cs typeface="+mn-cs"/>
                  </a:rPr>
                  <a:t>)</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latin typeface="Cambria Math" panose="02040503050406030204" pitchFamily="18" charset="0"/>
                  </a:rPr>
                  <a:t>𝑓𝑠′</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832" name="テキスト ボックス 831">
                <a:extLst>
                  <a:ext uri="{FF2B5EF4-FFF2-40B4-BE49-F238E27FC236}">
                    <a16:creationId xmlns:a16="http://schemas.microsoft.com/office/drawing/2014/main" id="{494AFA50-E33C-6AC9-7829-89CFF04C63E8}"/>
                  </a:ext>
                </a:extLst>
              </xdr:cNvPr>
              <xdr:cNvSpPr txBox="1"/>
            </xdr:nvSpPr>
            <xdr:spPr>
              <a:xfrm>
                <a:off x="13055032" y="14474317"/>
                <a:ext cx="1399549" cy="4560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𝐺</m:t>
                      </m:r>
                      <m:r>
                        <a:rPr kumimoji="1" lang="en-US" altLang="ja-JP" sz="1100" b="0" i="1">
                          <a:latin typeface="Cambria Math" panose="02040503050406030204" pitchFamily="18" charset="0"/>
                        </a:rPr>
                        <m:t>1=</m:t>
                      </m:r>
                      <m:r>
                        <a:rPr kumimoji="1" lang="en-US" altLang="ja-JP" sz="1100" b="0" i="1">
                          <a:latin typeface="Cambria Math" panose="02040503050406030204" pitchFamily="18" charset="0"/>
                        </a:rPr>
                        <m:t>𝐺</m:t>
                      </m:r>
                      <m:r>
                        <a:rPr kumimoji="1" lang="en-US" altLang="ja-JP" sz="1100" b="0" i="1">
                          <a:latin typeface="Cambria Math" panose="02040503050406030204" pitchFamily="18" charset="0"/>
                        </a:rPr>
                        <m:t>2=</m:t>
                      </m:r>
                      <m:f>
                        <m:fPr>
                          <m:ctrlPr>
                            <a:rPr kumimoji="1" lang="en-US" altLang="ja-JP" sz="1100" b="0" i="1">
                              <a:latin typeface="Cambria Math" panose="02040503050406030204" pitchFamily="18" charset="0"/>
                            </a:rPr>
                          </m:ctrlPr>
                        </m:fPr>
                        <m:num>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𝐵</m:t>
                              </m:r>
                            </m:num>
                            <m:den>
                              <m:r>
                                <a:rPr kumimoji="1" lang="en-US" altLang="ja-JP" sz="1100" b="0" i="1">
                                  <a:latin typeface="Cambria Math" panose="02040503050406030204" pitchFamily="18" charset="0"/>
                                </a:rPr>
                                <m:t>2</m:t>
                              </m:r>
                            </m:den>
                          </m:f>
                        </m:num>
                        <m:den>
                          <m:r>
                            <a:rPr kumimoji="1" lang="en-US" altLang="ja-JP" sz="1100" b="0" i="1">
                              <a:latin typeface="Cambria Math" panose="02040503050406030204" pitchFamily="18" charset="0"/>
                            </a:rPr>
                            <m:t>2</m:t>
                          </m:r>
                          <m:r>
                            <a:rPr kumimoji="1" lang="en-US" altLang="ja-JP" sz="1100" b="0" i="1">
                              <a:latin typeface="Cambria Math" panose="02040503050406030204" pitchFamily="18" charset="0"/>
                            </a:rPr>
                            <m:t>𝑓𝑙</m:t>
                          </m:r>
                          <m:r>
                            <a:rPr kumimoji="1" lang="en-US" altLang="ja-JP" sz="1100" b="0" i="1">
                              <a:latin typeface="Cambria Math" panose="02040503050406030204" pitchFamily="18" charset="0"/>
                            </a:rPr>
                            <m:t>−</m:t>
                          </m:r>
                          <m:r>
                            <a:rPr kumimoji="1" lang="en-US" altLang="ja-JP" sz="1100" b="0" i="1">
                              <a:latin typeface="Cambria Math" panose="02040503050406030204" pitchFamily="18" charset="0"/>
                            </a:rPr>
                            <m:t>𝐴</m:t>
                          </m:r>
                        </m:den>
                      </m:f>
                      <m:r>
                        <a:rPr kumimoji="1" lang="en-US" altLang="ja-JP" sz="1100" b="0" i="1">
                          <a:latin typeface="Cambria Math" panose="02040503050406030204" pitchFamily="18" charset="0"/>
                        </a:rPr>
                        <m:t>𝑓𝑠</m:t>
                      </m:r>
                      <m:r>
                        <a:rPr kumimoji="1" lang="en-US" altLang="ja-JP" sz="1100" b="0" i="1">
                          <a:latin typeface="Cambria Math" panose="02040503050406030204" pitchFamily="18" charset="0"/>
                        </a:rPr>
                        <m:t>′</m:t>
                      </m:r>
                    </m:oMath>
                  </m:oMathPara>
                </a14:m>
                <a:endParaRPr kumimoji="1" lang="ja-JP" altLang="en-US" sz="1100"/>
              </a:p>
            </xdr:txBody>
          </xdr:sp>
        </mc:Choice>
        <mc:Fallback xmlns="">
          <xdr:sp macro="" textlink="">
            <xdr:nvSpPr>
              <xdr:cNvPr id="832" name="テキスト ボックス 831">
                <a:extLst>
                  <a:ext uri="{FF2B5EF4-FFF2-40B4-BE49-F238E27FC236}">
                    <a16:creationId xmlns:a16="http://schemas.microsoft.com/office/drawing/2014/main" id="{494AFA50-E33C-6AC9-7829-89CFF04C63E8}"/>
                  </a:ext>
                </a:extLst>
              </xdr:cNvPr>
              <xdr:cNvSpPr txBox="1"/>
            </xdr:nvSpPr>
            <xdr:spPr>
              <a:xfrm>
                <a:off x="13055032" y="14474317"/>
                <a:ext cx="1399549" cy="4560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rPr>
                  <a:t>𝐺1=𝐺2=(𝐵/2)/(2𝑓𝑙−𝐴) 𝑓𝑠′</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861" name="テキスト ボックス 860">
                <a:extLst>
                  <a:ext uri="{FF2B5EF4-FFF2-40B4-BE49-F238E27FC236}">
                    <a16:creationId xmlns:a16="http://schemas.microsoft.com/office/drawing/2014/main" id="{9C616612-78B9-E450-41FA-D61A4025BCFD}"/>
                  </a:ext>
                </a:extLst>
              </xdr:cNvPr>
              <xdr:cNvSpPr txBox="1"/>
            </xdr:nvSpPr>
            <xdr:spPr>
              <a:xfrm>
                <a:off x="13055032" y="11004176"/>
                <a:ext cx="1187120" cy="320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𝐵</m:t>
                      </m:r>
                      <m:r>
                        <a:rPr kumimoji="1" lang="en-US" altLang="ja-JP" sz="1100" b="0" i="1">
                          <a:latin typeface="Cambria Math" panose="02040503050406030204" pitchFamily="18" charset="0"/>
                        </a:rPr>
                        <m:t>1=</m:t>
                      </m:r>
                      <m:r>
                        <a:rPr kumimoji="1" lang="en-US" altLang="ja-JP" sz="1100" b="0" i="1">
                          <a:latin typeface="Cambria Math" panose="02040503050406030204" pitchFamily="18" charset="0"/>
                        </a:rPr>
                        <m:t>𝐵</m:t>
                      </m:r>
                      <m:r>
                        <a:rPr kumimoji="1" lang="en-US" altLang="ja-JP" sz="1100" b="0" i="1">
                          <a:latin typeface="Cambria Math" panose="02040503050406030204" pitchFamily="18" charset="0"/>
                        </a:rPr>
                        <m:t>2=</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rPr>
                            <m:t>𝐵</m:t>
                          </m:r>
                          <m:r>
                            <a:rPr kumimoji="1" lang="en-US" altLang="ja-JP" sz="1100" b="0" i="1">
                              <a:latin typeface="Cambria Math" panose="02040503050406030204" pitchFamily="18" charset="0"/>
                            </a:rPr>
                            <m:t>/2</m:t>
                          </m:r>
                        </m:num>
                        <m:den>
                          <m:r>
                            <a:rPr kumimoji="1" lang="en-US" altLang="ja-JP" sz="1100" b="0" i="1">
                              <a:latin typeface="Cambria Math" panose="02040503050406030204" pitchFamily="18" charset="0"/>
                            </a:rPr>
                            <m:t>𝐴</m:t>
                          </m:r>
                        </m:den>
                      </m:f>
                      <m:r>
                        <a:rPr kumimoji="1" lang="en-US" altLang="ja-JP" sz="1100" b="0" i="1">
                          <a:latin typeface="Cambria Math" panose="02040503050406030204" pitchFamily="18" charset="0"/>
                        </a:rPr>
                        <m:t>𝑓𝑠</m:t>
                      </m:r>
                      <m:r>
                        <a:rPr kumimoji="1" lang="en-US" altLang="ja-JP" sz="1100" b="0" i="1">
                          <a:latin typeface="Cambria Math" panose="02040503050406030204" pitchFamily="18" charset="0"/>
                        </a:rPr>
                        <m:t>′</m:t>
                      </m:r>
                    </m:oMath>
                  </m:oMathPara>
                </a14:m>
                <a:endParaRPr kumimoji="1" lang="ja-JP" altLang="en-US" sz="1100"/>
              </a:p>
            </xdr:txBody>
          </xdr:sp>
        </mc:Choice>
        <mc:Fallback xmlns="">
          <xdr:sp macro="" textlink="">
            <xdr:nvSpPr>
              <xdr:cNvPr id="861" name="テキスト ボックス 860">
                <a:extLst>
                  <a:ext uri="{FF2B5EF4-FFF2-40B4-BE49-F238E27FC236}">
                    <a16:creationId xmlns:a16="http://schemas.microsoft.com/office/drawing/2014/main" id="{9C616612-78B9-E450-41FA-D61A4025BCFD}"/>
                  </a:ext>
                </a:extLst>
              </xdr:cNvPr>
              <xdr:cNvSpPr txBox="1"/>
            </xdr:nvSpPr>
            <xdr:spPr>
              <a:xfrm>
                <a:off x="13055032" y="11004176"/>
                <a:ext cx="1187120" cy="320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rPr>
                  <a:t>𝐵1=𝐵2=(𝐵/2)/𝐴 𝑓𝑠′</a:t>
                </a:r>
                <a:endParaRPr kumimoji="1" lang="ja-JP" altLang="en-US" sz="1100"/>
              </a:p>
            </xdr:txBody>
          </xdr:sp>
        </mc:Fallback>
      </mc:AlternateContent>
      <xdr:sp macro="" textlink="">
        <xdr:nvSpPr>
          <xdr:cNvPr id="862" name="正方形/長方形 861">
            <a:extLst>
              <a:ext uri="{FF2B5EF4-FFF2-40B4-BE49-F238E27FC236}">
                <a16:creationId xmlns:a16="http://schemas.microsoft.com/office/drawing/2014/main" id="{8593DDE5-460C-45D3-2FDE-DBD9DF1A08A5}"/>
              </a:ext>
            </a:extLst>
          </xdr:cNvPr>
          <xdr:cNvSpPr/>
        </xdr:nvSpPr>
        <xdr:spPr>
          <a:xfrm>
            <a:off x="12965206" y="10936941"/>
            <a:ext cx="5524500" cy="40565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63" name="テキスト ボックス 862">
            <a:extLst>
              <a:ext uri="{FF2B5EF4-FFF2-40B4-BE49-F238E27FC236}">
                <a16:creationId xmlns:a16="http://schemas.microsoft.com/office/drawing/2014/main" id="{B09CA26E-BC35-6F78-BC8A-C7561BDF1EA1}"/>
              </a:ext>
            </a:extLst>
          </xdr:cNvPr>
          <xdr:cNvSpPr txBox="1"/>
        </xdr:nvSpPr>
        <xdr:spPr>
          <a:xfrm>
            <a:off x="15006746" y="15015883"/>
            <a:ext cx="1441420"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見え方の計算式</a:t>
            </a:r>
          </a:p>
        </xdr:txBody>
      </xdr:sp>
    </xdr:grpSp>
    <xdr:clientData/>
  </xdr:twoCellAnchor>
  <xdr:oneCellAnchor>
    <xdr:from>
      <xdr:col>16</xdr:col>
      <xdr:colOff>26081</xdr:colOff>
      <xdr:row>50</xdr:row>
      <xdr:rowOff>194066</xdr:rowOff>
    </xdr:from>
    <xdr:ext cx="2050369" cy="1272784"/>
    <xdr:sp macro="" textlink="">
      <xdr:nvSpPr>
        <xdr:cNvPr id="866" name="テキスト ボックス 865">
          <a:extLst>
            <a:ext uri="{FF2B5EF4-FFF2-40B4-BE49-F238E27FC236}">
              <a16:creationId xmlns:a16="http://schemas.microsoft.com/office/drawing/2014/main" id="{B839FCB8-CD3A-988B-689F-7E38F9A4128B}"/>
            </a:ext>
          </a:extLst>
        </xdr:cNvPr>
        <xdr:cNvSpPr txBox="1"/>
      </xdr:nvSpPr>
      <xdr:spPr>
        <a:xfrm>
          <a:off x="11160806" y="11624066"/>
          <a:ext cx="2050369" cy="1272784"/>
        </a:xfrm>
        <a:prstGeom prst="rect">
          <a:avLst/>
        </a:prstGeom>
        <a:solidFill>
          <a:schemeClr val="bg1"/>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サイトチューブ</a:t>
          </a:r>
          <a:endParaRPr kumimoji="1" lang="en-US" altLang="ja-JP" sz="1100"/>
        </a:p>
        <a:p>
          <a:r>
            <a:rPr kumimoji="1" lang="ja-JP" altLang="en-US" sz="1100">
              <a:solidFill>
                <a:srgbClr val="FFCCCC"/>
              </a:solidFill>
            </a:rPr>
            <a:t>━ </a:t>
          </a:r>
          <a:r>
            <a:rPr kumimoji="1" lang="ja-JP" altLang="en-US" sz="1100"/>
            <a:t>斜鏡</a:t>
          </a:r>
          <a:endParaRPr kumimoji="1" lang="en-US" altLang="ja-JP" sz="1100"/>
        </a:p>
        <a:p>
          <a:r>
            <a:rPr kumimoji="1" lang="ja-JP" altLang="en-US" sz="1100">
              <a:solidFill>
                <a:srgbClr val="FF0000"/>
              </a:solidFill>
            </a:rPr>
            <a:t>━ </a:t>
          </a:r>
          <a:r>
            <a:rPr kumimoji="1" lang="ja-JP" altLang="en-US" sz="1100"/>
            <a:t>斜鏡に写る主鏡</a:t>
          </a:r>
          <a:endParaRPr kumimoji="1" lang="en-US" altLang="ja-JP" sz="1100"/>
        </a:p>
        <a:p>
          <a:r>
            <a:rPr kumimoji="1" lang="ja-JP" altLang="en-US" sz="1100">
              <a:solidFill>
                <a:srgbClr val="9933FF"/>
              </a:solidFill>
            </a:rPr>
            <a:t>━ </a:t>
          </a:r>
          <a:r>
            <a:rPr kumimoji="1" lang="ja-JP" altLang="ja-JP" sz="1100">
              <a:solidFill>
                <a:schemeClr val="tx1"/>
              </a:solidFill>
              <a:effectLst/>
              <a:latin typeface="+mn-lt"/>
              <a:ea typeface="+mn-ea"/>
              <a:cs typeface="+mn-cs"/>
            </a:rPr>
            <a:t>主鏡に写る斜鏡</a:t>
          </a:r>
          <a:endParaRPr kumimoji="1" lang="en-US" altLang="ja-JP" sz="1100">
            <a:solidFill>
              <a:schemeClr val="tx1"/>
            </a:solidFill>
            <a:effectLst/>
            <a:latin typeface="+mn-lt"/>
            <a:ea typeface="+mn-ea"/>
            <a:cs typeface="+mn-cs"/>
          </a:endParaRPr>
        </a:p>
        <a:p>
          <a:r>
            <a:rPr kumimoji="1" lang="ja-JP" altLang="en-US" sz="1100">
              <a:solidFill>
                <a:srgbClr val="008000"/>
              </a:solidFill>
              <a:effectLst/>
              <a:latin typeface="+mn-lt"/>
              <a:ea typeface="+mn-ea"/>
              <a:cs typeface="+mn-cs"/>
            </a:rPr>
            <a:t>━ </a:t>
          </a:r>
          <a:r>
            <a:rPr kumimoji="1" lang="ja-JP" altLang="en-US" sz="1100">
              <a:solidFill>
                <a:schemeClr val="tx1"/>
              </a:solidFill>
              <a:effectLst/>
              <a:latin typeface="+mn-lt"/>
              <a:ea typeface="+mn-ea"/>
              <a:cs typeface="+mn-cs"/>
            </a:rPr>
            <a:t>斜鏡に写るサイトチューブ</a:t>
          </a:r>
          <a:endParaRPr kumimoji="1" lang="en-US" altLang="ja-JP" sz="1100"/>
        </a:p>
      </xdr:txBody>
    </xdr:sp>
    <xdr:clientData/>
  </xdr:oneCellAnchor>
  <xdr:oneCellAnchor>
    <xdr:from>
      <xdr:col>3</xdr:col>
      <xdr:colOff>317742</xdr:colOff>
      <xdr:row>39</xdr:row>
      <xdr:rowOff>99331</xdr:rowOff>
    </xdr:from>
    <xdr:ext cx="3338478" cy="328873"/>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2375142" y="8980441"/>
          <a:ext cx="3338478" cy="328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見口と（斜鏡に写るサイトチューブ</a:t>
          </a:r>
          <a:r>
            <a:rPr kumimoji="1" lang="en-US" altLang="ja-JP" sz="1100"/>
            <a:t>(G1, G2)</a:t>
          </a:r>
          <a:r>
            <a:rPr kumimoji="1" lang="ja-JP" altLang="en-US" sz="1100" b="1">
              <a:solidFill>
                <a:srgbClr val="008000"/>
              </a:solidFill>
            </a:rPr>
            <a:t>（緑）</a:t>
          </a:r>
        </a:p>
      </xdr:txBody>
    </xdr:sp>
    <xdr:clientData/>
  </xdr:oneCellAnchor>
  <xdr:twoCellAnchor>
    <xdr:from>
      <xdr:col>3</xdr:col>
      <xdr:colOff>317742</xdr:colOff>
      <xdr:row>40</xdr:row>
      <xdr:rowOff>152352</xdr:rowOff>
    </xdr:from>
    <xdr:to>
      <xdr:col>5</xdr:col>
      <xdr:colOff>378125</xdr:colOff>
      <xdr:row>42</xdr:row>
      <xdr:rowOff>3315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2375142" y="9273492"/>
          <a:ext cx="1595813" cy="3310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主鏡に写る斜鏡</a:t>
          </a:r>
          <a:r>
            <a:rPr kumimoji="1" lang="ja-JP" altLang="en-US" sz="1100" b="1">
              <a:solidFill>
                <a:srgbClr val="9933FF"/>
              </a:solidFill>
            </a:rPr>
            <a:t>（紫）</a:t>
          </a:r>
        </a:p>
      </xdr:txBody>
    </xdr:sp>
    <xdr:clientData/>
  </xdr:twoCellAnchor>
  <xdr:twoCellAnchor>
    <xdr:from>
      <xdr:col>3</xdr:col>
      <xdr:colOff>317742</xdr:colOff>
      <xdr:row>41</xdr:row>
      <xdr:rowOff>205372</xdr:rowOff>
    </xdr:from>
    <xdr:to>
      <xdr:col>5</xdr:col>
      <xdr:colOff>378125</xdr:colOff>
      <xdr:row>43</xdr:row>
      <xdr:rowOff>56335</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2375142" y="9566542"/>
          <a:ext cx="1595813" cy="3310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斜鏡に写る主鏡</a:t>
          </a:r>
          <a:r>
            <a:rPr kumimoji="1" lang="ja-JP" altLang="en-US" sz="1100" b="1">
              <a:solidFill>
                <a:srgbClr val="FF0000"/>
              </a:solidFill>
            </a:rPr>
            <a:t>（赤）</a:t>
          </a:r>
        </a:p>
      </xdr:txBody>
    </xdr:sp>
    <xdr:clientData/>
  </xdr:twoCellAnchor>
  <xdr:twoCellAnchor>
    <xdr:from>
      <xdr:col>3</xdr:col>
      <xdr:colOff>317742</xdr:colOff>
      <xdr:row>43</xdr:row>
      <xdr:rowOff>19533</xdr:rowOff>
    </xdr:from>
    <xdr:to>
      <xdr:col>5</xdr:col>
      <xdr:colOff>378125</xdr:colOff>
      <xdr:row>44</xdr:row>
      <xdr:rowOff>110979</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2375142" y="9860763"/>
          <a:ext cx="1595813" cy="331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直接見える斜鏡</a:t>
          </a:r>
          <a:r>
            <a:rPr kumimoji="1" lang="ja-JP" altLang="en-US" sz="1100" b="1">
              <a:solidFill>
                <a:srgbClr val="FFCC00"/>
              </a:solidFill>
            </a:rPr>
            <a:t>（橙）</a:t>
          </a:r>
        </a:p>
      </xdr:txBody>
    </xdr:sp>
    <xdr:clientData/>
  </xdr:twoCellAnchor>
  <xdr:twoCellAnchor>
    <xdr:from>
      <xdr:col>3</xdr:col>
      <xdr:colOff>317742</xdr:colOff>
      <xdr:row>38</xdr:row>
      <xdr:rowOff>46310</xdr:rowOff>
    </xdr:from>
    <xdr:to>
      <xdr:col>8</xdr:col>
      <xdr:colOff>137629</xdr:colOff>
      <xdr:row>39</xdr:row>
      <xdr:rowOff>137756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2375142" y="8687390"/>
          <a:ext cx="3412717" cy="331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サイトチューブ（ドローチューブ）の内側</a:t>
          </a:r>
          <a:r>
            <a:rPr kumimoji="1" lang="ja-JP" altLang="en-US" sz="1100" b="1"/>
            <a:t>（黒）</a:t>
          </a:r>
          <a:endParaRPr kumimoji="1" lang="en-US" altLang="ja-JP" sz="1100" b="1"/>
        </a:p>
      </xdr:txBody>
    </xdr:sp>
    <xdr:clientData/>
  </xdr:twoCellAnchor>
  <xdr:twoCellAnchor>
    <xdr:from>
      <xdr:col>3</xdr:col>
      <xdr:colOff>318227</xdr:colOff>
      <xdr:row>36</xdr:row>
      <xdr:rowOff>175655</xdr:rowOff>
    </xdr:from>
    <xdr:to>
      <xdr:col>8</xdr:col>
      <xdr:colOff>2867</xdr:colOff>
      <xdr:row>38</xdr:row>
      <xdr:rowOff>22584</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2375627" y="8336675"/>
          <a:ext cx="3277470" cy="326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斜鏡の中心（鏡筒中心軸上）</a:t>
          </a:r>
        </a:p>
      </xdr:txBody>
    </xdr:sp>
    <xdr:clientData/>
  </xdr:twoCellAnchor>
  <xdr:twoCellAnchor>
    <xdr:from>
      <xdr:col>2</xdr:col>
      <xdr:colOff>214787</xdr:colOff>
      <xdr:row>37</xdr:row>
      <xdr:rowOff>189669</xdr:rowOff>
    </xdr:from>
    <xdr:to>
      <xdr:col>6</xdr:col>
      <xdr:colOff>170923</xdr:colOff>
      <xdr:row>44</xdr:row>
      <xdr:rowOff>56103</xdr:rowOff>
    </xdr:to>
    <xdr:sp macro="" textlink="">
      <xdr:nvSpPr>
        <xdr:cNvPr id="170" name="フリーフォーム: 図形 169">
          <a:extLst>
            <a:ext uri="{FF2B5EF4-FFF2-40B4-BE49-F238E27FC236}">
              <a16:creationId xmlns:a16="http://schemas.microsoft.com/office/drawing/2014/main" id="{00000000-0008-0000-0000-0000AA000000}"/>
            </a:ext>
          </a:extLst>
        </xdr:cNvPr>
        <xdr:cNvSpPr/>
      </xdr:nvSpPr>
      <xdr:spPr>
        <a:xfrm>
          <a:off x="1586387" y="8590719"/>
          <a:ext cx="2863166" cy="1546644"/>
        </a:xfrm>
        <a:custGeom>
          <a:avLst/>
          <a:gdLst>
            <a:gd name="connsiteX0" fmla="*/ 4016829 w 4016829"/>
            <a:gd name="connsiteY0" fmla="*/ 0 h 1540328"/>
            <a:gd name="connsiteX1" fmla="*/ 1006929 w 4016829"/>
            <a:gd name="connsiteY1" fmla="*/ 0 h 1540328"/>
            <a:gd name="connsiteX2" fmla="*/ 0 w 4016829"/>
            <a:gd name="connsiteY2" fmla="*/ 1540328 h 1540328"/>
          </a:gdLst>
          <a:ahLst/>
          <a:cxnLst>
            <a:cxn ang="0">
              <a:pos x="connsiteX0" y="connsiteY0"/>
            </a:cxn>
            <a:cxn ang="0">
              <a:pos x="connsiteX1" y="connsiteY1"/>
            </a:cxn>
            <a:cxn ang="0">
              <a:pos x="connsiteX2" y="connsiteY2"/>
            </a:cxn>
          </a:cxnLst>
          <a:rect l="l" t="t" r="r" b="b"/>
          <a:pathLst>
            <a:path w="4016829" h="1540328">
              <a:moveTo>
                <a:pt x="4016829" y="0"/>
              </a:moveTo>
              <a:lnTo>
                <a:pt x="1006929" y="0"/>
              </a:lnTo>
              <a:lnTo>
                <a:pt x="0" y="1540328"/>
              </a:lnTo>
            </a:path>
          </a:pathLst>
        </a:custGeom>
        <a:noFill/>
        <a:ln>
          <a:solidFill>
            <a:srgbClr val="99CC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634746</xdr:colOff>
      <xdr:row>37</xdr:row>
      <xdr:rowOff>12121</xdr:rowOff>
    </xdr:from>
    <xdr:to>
      <xdr:col>1</xdr:col>
      <xdr:colOff>634746</xdr:colOff>
      <xdr:row>49</xdr:row>
      <xdr:rowOff>194074</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320546" y="8413171"/>
          <a:ext cx="0" cy="3062313"/>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197317</xdr:colOff>
      <xdr:row>40</xdr:row>
      <xdr:rowOff>94161</xdr:rowOff>
    </xdr:from>
    <xdr:to>
      <xdr:col>2</xdr:col>
      <xdr:colOff>197317</xdr:colOff>
      <xdr:row>48</xdr:row>
      <xdr:rowOff>59620</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rot="18900000">
          <a:off x="1568917" y="9215301"/>
          <a:ext cx="0" cy="1885699"/>
        </a:xfrm>
        <a:prstGeom prst="lin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87924</xdr:colOff>
      <xdr:row>44</xdr:row>
      <xdr:rowOff>75345</xdr:rowOff>
    </xdr:from>
    <xdr:to>
      <xdr:col>3</xdr:col>
      <xdr:colOff>566384</xdr:colOff>
      <xdr:row>44</xdr:row>
      <xdr:rowOff>75345</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87924" y="10156605"/>
          <a:ext cx="2535860" cy="0"/>
        </a:xfrm>
        <a:prstGeom prst="line">
          <a:avLst/>
        </a:prstGeom>
        <a:ln>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202752</xdr:colOff>
      <xdr:row>37</xdr:row>
      <xdr:rowOff>24226</xdr:rowOff>
    </xdr:from>
    <xdr:to>
      <xdr:col>2</xdr:col>
      <xdr:colOff>202752</xdr:colOff>
      <xdr:row>45</xdr:row>
      <xdr:rowOff>107274</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574352" y="8425276"/>
          <a:ext cx="0" cy="2003288"/>
        </a:xfrm>
        <a:prstGeom prst="line">
          <a:avLst/>
        </a:prstGeom>
        <a:ln w="12700">
          <a:solidFill>
            <a:srgbClr val="99CC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620818</xdr:colOff>
      <xdr:row>38</xdr:row>
      <xdr:rowOff>19076</xdr:rowOff>
    </xdr:from>
    <xdr:to>
      <xdr:col>2</xdr:col>
      <xdr:colOff>648672</xdr:colOff>
      <xdr:row>38</xdr:row>
      <xdr:rowOff>19076</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rot="5400000">
          <a:off x="1320545" y="7960429"/>
          <a:ext cx="0" cy="1399454"/>
        </a:xfrm>
        <a:prstGeom prst="lin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531159</xdr:colOff>
      <xdr:row>38</xdr:row>
      <xdr:rowOff>7308</xdr:rowOff>
    </xdr:from>
    <xdr:to>
      <xdr:col>1</xdr:col>
      <xdr:colOff>634746</xdr:colOff>
      <xdr:row>44</xdr:row>
      <xdr:rowOff>164107</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flipH="1">
          <a:off x="531159" y="8648388"/>
          <a:ext cx="789387" cy="1596979"/>
        </a:xfrm>
        <a:prstGeom prst="line">
          <a:avLst/>
        </a:prstGeom>
        <a:ln>
          <a:solidFill>
            <a:srgbClr val="FFCC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634746</xdr:colOff>
      <xdr:row>38</xdr:row>
      <xdr:rowOff>33725</xdr:rowOff>
    </xdr:from>
    <xdr:to>
      <xdr:col>3</xdr:col>
      <xdr:colOff>170582</xdr:colOff>
      <xdr:row>47</xdr:row>
      <xdr:rowOff>10355</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320546" y="8674805"/>
          <a:ext cx="907436" cy="2136900"/>
        </a:xfrm>
        <a:prstGeom prst="line">
          <a:avLst/>
        </a:prstGeom>
        <a:ln>
          <a:solidFill>
            <a:srgbClr val="FFCC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251382</xdr:colOff>
      <xdr:row>38</xdr:row>
      <xdr:rowOff>20517</xdr:rowOff>
    </xdr:from>
    <xdr:to>
      <xdr:col>1</xdr:col>
      <xdr:colOff>634746</xdr:colOff>
      <xdr:row>44</xdr:row>
      <xdr:rowOff>190508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flipV="1">
          <a:off x="937182" y="8661597"/>
          <a:ext cx="383364" cy="161017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634746</xdr:colOff>
      <xdr:row>38</xdr:row>
      <xdr:rowOff>16655</xdr:rowOff>
    </xdr:from>
    <xdr:to>
      <xdr:col>2</xdr:col>
      <xdr:colOff>329122</xdr:colOff>
      <xdr:row>44</xdr:row>
      <xdr:rowOff>144906</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a:off x="1320546" y="8657735"/>
          <a:ext cx="380176" cy="156843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503197</xdr:colOff>
      <xdr:row>38</xdr:row>
      <xdr:rowOff>25597</xdr:rowOff>
    </xdr:from>
    <xdr:to>
      <xdr:col>1</xdr:col>
      <xdr:colOff>634747</xdr:colOff>
      <xdr:row>45</xdr:row>
      <xdr:rowOff>3499</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H="1">
          <a:off x="1188997" y="8666677"/>
          <a:ext cx="131550" cy="1658112"/>
        </a:xfrm>
        <a:prstGeom prst="line">
          <a:avLst/>
        </a:prstGeom>
        <a:ln>
          <a:solidFill>
            <a:srgbClr val="993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634746</xdr:colOff>
      <xdr:row>38</xdr:row>
      <xdr:rowOff>43478</xdr:rowOff>
    </xdr:from>
    <xdr:to>
      <xdr:col>2</xdr:col>
      <xdr:colOff>33227</xdr:colOff>
      <xdr:row>44</xdr:row>
      <xdr:rowOff>235866</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320546" y="8684558"/>
          <a:ext cx="84281" cy="1632568"/>
        </a:xfrm>
        <a:prstGeom prst="line">
          <a:avLst/>
        </a:prstGeom>
        <a:ln>
          <a:solidFill>
            <a:srgbClr val="993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286980</xdr:colOff>
      <xdr:row>38</xdr:row>
      <xdr:rowOff>19076</xdr:rowOff>
    </xdr:from>
    <xdr:to>
      <xdr:col>2</xdr:col>
      <xdr:colOff>294852</xdr:colOff>
      <xdr:row>40</xdr:row>
      <xdr:rowOff>82878</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a:off x="972780" y="8660156"/>
          <a:ext cx="693672" cy="54386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325179</xdr:colOff>
      <xdr:row>38</xdr:row>
      <xdr:rowOff>16655</xdr:rowOff>
    </xdr:from>
    <xdr:to>
      <xdr:col>1</xdr:col>
      <xdr:colOff>634746</xdr:colOff>
      <xdr:row>44</xdr:row>
      <xdr:rowOff>166710</xdr:rowOff>
    </xdr:to>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flipH="1">
          <a:off x="325179" y="8657735"/>
          <a:ext cx="995367" cy="15902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634746</xdr:colOff>
      <xdr:row>38</xdr:row>
      <xdr:rowOff>16655</xdr:rowOff>
    </xdr:from>
    <xdr:to>
      <xdr:col>3</xdr:col>
      <xdr:colOff>296586</xdr:colOff>
      <xdr:row>44</xdr:row>
      <xdr:rowOff>232618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320546" y="8657735"/>
          <a:ext cx="1033440" cy="16561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383342</xdr:colOff>
      <xdr:row>44</xdr:row>
      <xdr:rowOff>97795</xdr:rowOff>
    </xdr:from>
    <xdr:to>
      <xdr:col>0</xdr:col>
      <xdr:colOff>383342</xdr:colOff>
      <xdr:row>49</xdr:row>
      <xdr:rowOff>179951</xdr:rowOff>
    </xdr:to>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a:off x="383342" y="10179055"/>
          <a:ext cx="0" cy="12823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199704</xdr:colOff>
      <xdr:row>44</xdr:row>
      <xdr:rowOff>97795</xdr:rowOff>
    </xdr:from>
    <xdr:to>
      <xdr:col>3</xdr:col>
      <xdr:colOff>199704</xdr:colOff>
      <xdr:row>49</xdr:row>
      <xdr:rowOff>189366</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2257104" y="10179055"/>
          <a:ext cx="0" cy="12917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381537</xdr:colOff>
      <xdr:row>49</xdr:row>
      <xdr:rowOff>121106</xdr:rowOff>
    </xdr:from>
    <xdr:to>
      <xdr:col>1</xdr:col>
      <xdr:colOff>634154</xdr:colOff>
      <xdr:row>49</xdr:row>
      <xdr:rowOff>121106</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381537" y="11402516"/>
          <a:ext cx="938417"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634746</xdr:colOff>
      <xdr:row>49</xdr:row>
      <xdr:rowOff>121106</xdr:rowOff>
    </xdr:from>
    <xdr:to>
      <xdr:col>3</xdr:col>
      <xdr:colOff>199704</xdr:colOff>
      <xdr:row>49</xdr:row>
      <xdr:rowOff>121106</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320546" y="11402516"/>
          <a:ext cx="936558"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575007</xdr:colOff>
      <xdr:row>44</xdr:row>
      <xdr:rowOff>97792</xdr:rowOff>
    </xdr:from>
    <xdr:to>
      <xdr:col>0</xdr:col>
      <xdr:colOff>575007</xdr:colOff>
      <xdr:row>48</xdr:row>
      <xdr:rowOff>221084</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575007" y="10179052"/>
          <a:ext cx="0" cy="1083412"/>
        </a:xfrm>
        <a:prstGeom prst="line">
          <a:avLst/>
        </a:prstGeom>
        <a:ln>
          <a:solidFill>
            <a:srgbClr val="FFCC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21571</xdr:colOff>
      <xdr:row>48</xdr:row>
      <xdr:rowOff>128315</xdr:rowOff>
    </xdr:from>
    <xdr:to>
      <xdr:col>1</xdr:col>
      <xdr:colOff>394996</xdr:colOff>
      <xdr:row>49</xdr:row>
      <xdr:rowOff>202247</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707371" y="11169695"/>
          <a:ext cx="373425" cy="313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B1</a:t>
          </a:r>
          <a:endParaRPr kumimoji="1" lang="ja-JP" altLang="en-US" sz="1400"/>
        </a:p>
      </xdr:txBody>
    </xdr:sp>
    <xdr:clientData/>
  </xdr:twoCellAnchor>
  <xdr:twoCellAnchor>
    <xdr:from>
      <xdr:col>2</xdr:col>
      <xdr:colOff>238921</xdr:colOff>
      <xdr:row>48</xdr:row>
      <xdr:rowOff>128315</xdr:rowOff>
    </xdr:from>
    <xdr:to>
      <xdr:col>2</xdr:col>
      <xdr:colOff>612346</xdr:colOff>
      <xdr:row>49</xdr:row>
      <xdr:rowOff>202247</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610521" y="11169695"/>
          <a:ext cx="373425" cy="313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B2</a:t>
          </a:r>
          <a:endParaRPr kumimoji="1" lang="ja-JP" altLang="en-US" sz="1400"/>
        </a:p>
      </xdr:txBody>
    </xdr:sp>
    <xdr:clientData/>
  </xdr:twoCellAnchor>
  <xdr:twoCellAnchor>
    <xdr:from>
      <xdr:col>2</xdr:col>
      <xdr:colOff>574755</xdr:colOff>
      <xdr:row>44</xdr:row>
      <xdr:rowOff>97792</xdr:rowOff>
    </xdr:from>
    <xdr:to>
      <xdr:col>2</xdr:col>
      <xdr:colOff>574755</xdr:colOff>
      <xdr:row>48</xdr:row>
      <xdr:rowOff>228145</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946355" y="10179052"/>
          <a:ext cx="0" cy="1090473"/>
        </a:xfrm>
        <a:prstGeom prst="line">
          <a:avLst/>
        </a:prstGeom>
        <a:ln>
          <a:solidFill>
            <a:srgbClr val="FFCC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573926</xdr:colOff>
      <xdr:row>48</xdr:row>
      <xdr:rowOff>164589</xdr:rowOff>
    </xdr:from>
    <xdr:to>
      <xdr:col>1</xdr:col>
      <xdr:colOff>634153</xdr:colOff>
      <xdr:row>48</xdr:row>
      <xdr:rowOff>164589</xdr:rowOff>
    </xdr:to>
    <xdr:cxnSp macro="">
      <xdr:nvCxnSpPr>
        <xdr:cNvPr id="140" name="直線コネクタ 139">
          <a:extLst>
            <a:ext uri="{FF2B5EF4-FFF2-40B4-BE49-F238E27FC236}">
              <a16:creationId xmlns:a16="http://schemas.microsoft.com/office/drawing/2014/main" id="{00000000-0008-0000-0000-00008C000000}"/>
            </a:ext>
          </a:extLst>
        </xdr:cNvPr>
        <xdr:cNvCxnSpPr/>
      </xdr:nvCxnSpPr>
      <xdr:spPr>
        <a:xfrm>
          <a:off x="573926" y="11205969"/>
          <a:ext cx="746027" cy="0"/>
        </a:xfrm>
        <a:prstGeom prst="line">
          <a:avLst/>
        </a:prstGeom>
        <a:ln>
          <a:solidFill>
            <a:srgbClr val="FFCC00"/>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634746</xdr:colOff>
      <xdr:row>48</xdr:row>
      <xdr:rowOff>164589</xdr:rowOff>
    </xdr:from>
    <xdr:to>
      <xdr:col>2</xdr:col>
      <xdr:colOff>577704</xdr:colOff>
      <xdr:row>48</xdr:row>
      <xdr:rowOff>164589</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a:off x="1320546" y="11205969"/>
          <a:ext cx="628758" cy="0"/>
        </a:xfrm>
        <a:prstGeom prst="line">
          <a:avLst/>
        </a:prstGeom>
        <a:ln>
          <a:solidFill>
            <a:srgbClr val="FFCC00"/>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102207</xdr:colOff>
      <xdr:row>47</xdr:row>
      <xdr:rowOff>166768</xdr:rowOff>
    </xdr:from>
    <xdr:to>
      <xdr:col>1</xdr:col>
      <xdr:colOff>439451</xdr:colOff>
      <xdr:row>48</xdr:row>
      <xdr:rowOff>189427</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788007" y="10968118"/>
          <a:ext cx="337244" cy="262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C1</a:t>
          </a:r>
          <a:endParaRPr kumimoji="1" lang="ja-JP" altLang="en-US" sz="1400"/>
        </a:p>
      </xdr:txBody>
    </xdr:sp>
    <xdr:clientData/>
  </xdr:twoCellAnchor>
  <xdr:twoCellAnchor>
    <xdr:from>
      <xdr:col>2</xdr:col>
      <xdr:colOff>89143</xdr:colOff>
      <xdr:row>47</xdr:row>
      <xdr:rowOff>166768</xdr:rowOff>
    </xdr:from>
    <xdr:to>
      <xdr:col>2</xdr:col>
      <xdr:colOff>419985</xdr:colOff>
      <xdr:row>48</xdr:row>
      <xdr:rowOff>189427</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460743" y="10968118"/>
          <a:ext cx="330842" cy="262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C2</a:t>
          </a:r>
          <a:endParaRPr kumimoji="1" lang="ja-JP" altLang="en-US" sz="1400"/>
        </a:p>
      </xdr:txBody>
    </xdr:sp>
    <xdr:clientData/>
  </xdr:twoCellAnchor>
  <xdr:twoCellAnchor>
    <xdr:from>
      <xdr:col>1</xdr:col>
      <xdr:colOff>277704</xdr:colOff>
      <xdr:row>44</xdr:row>
      <xdr:rowOff>111342</xdr:rowOff>
    </xdr:from>
    <xdr:to>
      <xdr:col>1</xdr:col>
      <xdr:colOff>277704</xdr:colOff>
      <xdr:row>47</xdr:row>
      <xdr:rowOff>189521</xdr:rowOff>
    </xdr:to>
    <xdr:cxnSp macro="">
      <xdr:nvCxnSpPr>
        <xdr:cNvPr id="144" name="直線コネクタ 143">
          <a:extLst>
            <a:ext uri="{FF2B5EF4-FFF2-40B4-BE49-F238E27FC236}">
              <a16:creationId xmlns:a16="http://schemas.microsoft.com/office/drawing/2014/main" id="{00000000-0008-0000-0000-000090000000}"/>
            </a:ext>
          </a:extLst>
        </xdr:cNvPr>
        <xdr:cNvCxnSpPr/>
      </xdr:nvCxnSpPr>
      <xdr:spPr>
        <a:xfrm>
          <a:off x="963504" y="10192602"/>
          <a:ext cx="0" cy="79826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310792</xdr:colOff>
      <xdr:row>44</xdr:row>
      <xdr:rowOff>111342</xdr:rowOff>
    </xdr:from>
    <xdr:to>
      <xdr:col>2</xdr:col>
      <xdr:colOff>310792</xdr:colOff>
      <xdr:row>47</xdr:row>
      <xdr:rowOff>189521</xdr:rowOff>
    </xdr:to>
    <xdr:cxnSp macro="">
      <xdr:nvCxnSpPr>
        <xdr:cNvPr id="145" name="直線コネクタ 144">
          <a:extLst>
            <a:ext uri="{FF2B5EF4-FFF2-40B4-BE49-F238E27FC236}">
              <a16:creationId xmlns:a16="http://schemas.microsoft.com/office/drawing/2014/main" id="{00000000-0008-0000-0000-000091000000}"/>
            </a:ext>
          </a:extLst>
        </xdr:cNvPr>
        <xdr:cNvCxnSpPr/>
      </xdr:nvCxnSpPr>
      <xdr:spPr>
        <a:xfrm>
          <a:off x="1682392" y="10192602"/>
          <a:ext cx="0" cy="79826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277704</xdr:colOff>
      <xdr:row>47</xdr:row>
      <xdr:rowOff>177471</xdr:rowOff>
    </xdr:from>
    <xdr:to>
      <xdr:col>1</xdr:col>
      <xdr:colOff>637818</xdr:colOff>
      <xdr:row>47</xdr:row>
      <xdr:rowOff>177471</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963504" y="10978821"/>
          <a:ext cx="360114" cy="0"/>
        </a:xfrm>
        <a:prstGeom prst="line">
          <a:avLst/>
        </a:prstGeom>
        <a:ln>
          <a:solidFill>
            <a:srgbClr val="FF0000"/>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634746</xdr:colOff>
      <xdr:row>47</xdr:row>
      <xdr:rowOff>177471</xdr:rowOff>
    </xdr:from>
    <xdr:to>
      <xdr:col>2</xdr:col>
      <xdr:colOff>310792</xdr:colOff>
      <xdr:row>47</xdr:row>
      <xdr:rowOff>177471</xdr:rowOff>
    </xdr:to>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a:off x="1320546" y="10978821"/>
          <a:ext cx="361846" cy="0"/>
        </a:xfrm>
        <a:prstGeom prst="line">
          <a:avLst/>
        </a:prstGeom>
        <a:ln>
          <a:solidFill>
            <a:srgbClr val="FF0000"/>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283534</xdr:colOff>
      <xdr:row>46</xdr:row>
      <xdr:rowOff>175467</xdr:rowOff>
    </xdr:from>
    <xdr:to>
      <xdr:col>1</xdr:col>
      <xdr:colOff>646954</xdr:colOff>
      <xdr:row>48</xdr:row>
      <xdr:rowOff>9369</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969334" y="10736787"/>
          <a:ext cx="363420" cy="313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E1</a:t>
          </a:r>
          <a:endParaRPr kumimoji="1" lang="ja-JP" altLang="en-US" sz="1400"/>
        </a:p>
      </xdr:txBody>
    </xdr:sp>
    <xdr:clientData/>
  </xdr:twoCellAnchor>
  <xdr:twoCellAnchor>
    <xdr:from>
      <xdr:col>1</xdr:col>
      <xdr:colOff>645282</xdr:colOff>
      <xdr:row>46</xdr:row>
      <xdr:rowOff>175467</xdr:rowOff>
    </xdr:from>
    <xdr:to>
      <xdr:col>2</xdr:col>
      <xdr:colOff>322902</xdr:colOff>
      <xdr:row>48</xdr:row>
      <xdr:rowOff>9369</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331082" y="10736787"/>
          <a:ext cx="363420" cy="313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E2</a:t>
          </a:r>
          <a:endParaRPr kumimoji="1" lang="ja-JP" altLang="en-US" sz="1400"/>
        </a:p>
      </xdr:txBody>
    </xdr:sp>
    <xdr:clientData/>
  </xdr:twoCellAnchor>
  <xdr:twoCellAnchor>
    <xdr:from>
      <xdr:col>1</xdr:col>
      <xdr:colOff>517660</xdr:colOff>
      <xdr:row>44</xdr:row>
      <xdr:rowOff>100799</xdr:rowOff>
    </xdr:from>
    <xdr:to>
      <xdr:col>1</xdr:col>
      <xdr:colOff>517660</xdr:colOff>
      <xdr:row>46</xdr:row>
      <xdr:rowOff>232736</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a:off x="1203460" y="10182059"/>
          <a:ext cx="0" cy="611997"/>
        </a:xfrm>
        <a:prstGeom prst="line">
          <a:avLst/>
        </a:prstGeom>
        <a:ln>
          <a:solidFill>
            <a:srgbClr val="993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24950</xdr:colOff>
      <xdr:row>44</xdr:row>
      <xdr:rowOff>100799</xdr:rowOff>
    </xdr:from>
    <xdr:to>
      <xdr:col>2</xdr:col>
      <xdr:colOff>24950</xdr:colOff>
      <xdr:row>46</xdr:row>
      <xdr:rowOff>220968</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a:off x="1396550" y="10182059"/>
          <a:ext cx="0" cy="600229"/>
        </a:xfrm>
        <a:prstGeom prst="line">
          <a:avLst/>
        </a:prstGeom>
        <a:ln>
          <a:solidFill>
            <a:srgbClr val="993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245443</xdr:colOff>
      <xdr:row>45</xdr:row>
      <xdr:rowOff>170298</xdr:rowOff>
    </xdr:from>
    <xdr:to>
      <xdr:col>1</xdr:col>
      <xdr:colOff>565914</xdr:colOff>
      <xdr:row>46</xdr:row>
      <xdr:rowOff>192958</xdr:rowOff>
    </xdr:to>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931243" y="10491588"/>
          <a:ext cx="320471" cy="262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F1</a:t>
          </a:r>
          <a:endParaRPr kumimoji="1" lang="ja-JP" altLang="en-US" sz="1100"/>
        </a:p>
      </xdr:txBody>
    </xdr:sp>
    <xdr:clientData/>
  </xdr:twoCellAnchor>
  <xdr:twoCellAnchor>
    <xdr:from>
      <xdr:col>1</xdr:col>
      <xdr:colOff>657931</xdr:colOff>
      <xdr:row>45</xdr:row>
      <xdr:rowOff>170298</xdr:rowOff>
    </xdr:from>
    <xdr:to>
      <xdr:col>2</xdr:col>
      <xdr:colOff>290744</xdr:colOff>
      <xdr:row>46</xdr:row>
      <xdr:rowOff>192958</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343731" y="10491588"/>
          <a:ext cx="318613" cy="262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F2</a:t>
          </a:r>
          <a:endParaRPr kumimoji="1" lang="ja-JP" altLang="en-US" sz="1100"/>
        </a:p>
      </xdr:txBody>
    </xdr:sp>
    <xdr:clientData/>
  </xdr:twoCellAnchor>
  <xdr:twoCellAnchor>
    <xdr:from>
      <xdr:col>1</xdr:col>
      <xdr:colOff>520037</xdr:colOff>
      <xdr:row>46</xdr:row>
      <xdr:rowOff>140935</xdr:rowOff>
    </xdr:from>
    <xdr:to>
      <xdr:col>1</xdr:col>
      <xdr:colOff>634154</xdr:colOff>
      <xdr:row>46</xdr:row>
      <xdr:rowOff>140935</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H="1">
          <a:off x="1205837" y="10702255"/>
          <a:ext cx="114117" cy="0"/>
        </a:xfrm>
        <a:prstGeom prst="line">
          <a:avLst/>
        </a:prstGeom>
        <a:ln>
          <a:solidFill>
            <a:srgbClr val="9933FF"/>
          </a:solidFill>
          <a:headEnd type="oval"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341730</xdr:colOff>
      <xdr:row>46</xdr:row>
      <xdr:rowOff>140935</xdr:rowOff>
    </xdr:from>
    <xdr:to>
      <xdr:col>1</xdr:col>
      <xdr:colOff>520038</xdr:colOff>
      <xdr:row>46</xdr:row>
      <xdr:rowOff>140935</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flipH="1">
          <a:off x="1027530" y="10702255"/>
          <a:ext cx="178308" cy="0"/>
        </a:xfrm>
        <a:prstGeom prst="line">
          <a:avLst/>
        </a:prstGeom>
        <a:ln>
          <a:solidFill>
            <a:srgbClr val="9933FF"/>
          </a:solidFill>
          <a:head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636532</xdr:colOff>
      <xdr:row>46</xdr:row>
      <xdr:rowOff>140935</xdr:rowOff>
    </xdr:from>
    <xdr:to>
      <xdr:col>2</xdr:col>
      <xdr:colOff>20197</xdr:colOff>
      <xdr:row>46</xdr:row>
      <xdr:rowOff>140935</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322332" y="10702255"/>
          <a:ext cx="69465" cy="0"/>
        </a:xfrm>
        <a:prstGeom prst="line">
          <a:avLst/>
        </a:prstGeom>
        <a:ln>
          <a:solidFill>
            <a:srgbClr val="993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27329</xdr:colOff>
      <xdr:row>46</xdr:row>
      <xdr:rowOff>140935</xdr:rowOff>
    </xdr:from>
    <xdr:to>
      <xdr:col>2</xdr:col>
      <xdr:colOff>262694</xdr:colOff>
      <xdr:row>46</xdr:row>
      <xdr:rowOff>140935</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a:off x="1398929" y="10702255"/>
          <a:ext cx="235365" cy="0"/>
        </a:xfrm>
        <a:prstGeom prst="line">
          <a:avLst/>
        </a:prstGeom>
        <a:ln>
          <a:solidFill>
            <a:srgbClr val="9933FF"/>
          </a:solidFill>
          <a:head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638814</xdr:colOff>
      <xdr:row>44</xdr:row>
      <xdr:rowOff>75345</xdr:rowOff>
    </xdr:from>
    <xdr:to>
      <xdr:col>2</xdr:col>
      <xdr:colOff>453159</xdr:colOff>
      <xdr:row>44</xdr:row>
      <xdr:rowOff>75345</xdr:rowOff>
    </xdr:to>
    <xdr:cxnSp macro="">
      <xdr:nvCxnSpPr>
        <xdr:cNvPr id="167" name="直線コネクタ 166">
          <a:extLst>
            <a:ext uri="{FF2B5EF4-FFF2-40B4-BE49-F238E27FC236}">
              <a16:creationId xmlns:a16="http://schemas.microsoft.com/office/drawing/2014/main" id="{00000000-0008-0000-0000-0000A7000000}"/>
            </a:ext>
          </a:extLst>
        </xdr:cNvPr>
        <xdr:cNvCxnSpPr/>
      </xdr:nvCxnSpPr>
      <xdr:spPr>
        <a:xfrm rot="5400000">
          <a:off x="1574687" y="9906532"/>
          <a:ext cx="0" cy="500145"/>
        </a:xfrm>
        <a:prstGeom prst="line">
          <a:avLst/>
        </a:prstGeom>
        <a:ln w="12700">
          <a:solidFill>
            <a:srgbClr val="99CC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112720</xdr:colOff>
      <xdr:row>43</xdr:row>
      <xdr:rowOff>73339</xdr:rowOff>
    </xdr:from>
    <xdr:to>
      <xdr:col>1</xdr:col>
      <xdr:colOff>616879</xdr:colOff>
      <xdr:row>43</xdr:row>
      <xdr:rowOff>73339</xdr:rowOff>
    </xdr:to>
    <xdr:cxnSp macro="">
      <xdr:nvCxnSpPr>
        <xdr:cNvPr id="171" name="直線コネクタ 170">
          <a:extLst>
            <a:ext uri="{FF2B5EF4-FFF2-40B4-BE49-F238E27FC236}">
              <a16:creationId xmlns:a16="http://schemas.microsoft.com/office/drawing/2014/main" id="{00000000-0008-0000-0000-0000AB000000}"/>
            </a:ext>
          </a:extLst>
        </xdr:cNvPr>
        <xdr:cNvCxnSpPr/>
      </xdr:nvCxnSpPr>
      <xdr:spPr>
        <a:xfrm flipH="1">
          <a:off x="798520" y="9914569"/>
          <a:ext cx="50415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139893</xdr:colOff>
      <xdr:row>43</xdr:row>
      <xdr:rowOff>73338</xdr:rowOff>
    </xdr:from>
    <xdr:to>
      <xdr:col>1</xdr:col>
      <xdr:colOff>139893</xdr:colOff>
      <xdr:row>44</xdr:row>
      <xdr:rowOff>78678</xdr:rowOff>
    </xdr:to>
    <xdr:cxnSp macro="">
      <xdr:nvCxnSpPr>
        <xdr:cNvPr id="172" name="直線コネクタ 171">
          <a:extLst>
            <a:ext uri="{FF2B5EF4-FFF2-40B4-BE49-F238E27FC236}">
              <a16:creationId xmlns:a16="http://schemas.microsoft.com/office/drawing/2014/main" id="{00000000-0008-0000-0000-0000AC000000}"/>
            </a:ext>
          </a:extLst>
        </xdr:cNvPr>
        <xdr:cNvCxnSpPr/>
      </xdr:nvCxnSpPr>
      <xdr:spPr>
        <a:xfrm>
          <a:off x="825693" y="9914568"/>
          <a:ext cx="0" cy="24537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606414</xdr:colOff>
      <xdr:row>43</xdr:row>
      <xdr:rowOff>36823</xdr:rowOff>
    </xdr:from>
    <xdr:to>
      <xdr:col>1</xdr:col>
      <xdr:colOff>199368</xdr:colOff>
      <xdr:row>44</xdr:row>
      <xdr:rowOff>110755</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06414" y="9878053"/>
          <a:ext cx="278754" cy="313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δ</a:t>
          </a:r>
          <a:endParaRPr kumimoji="1" lang="ja-JP" altLang="en-US" sz="1400"/>
        </a:p>
      </xdr:txBody>
    </xdr:sp>
    <xdr:clientData/>
  </xdr:twoCellAnchor>
  <xdr:twoCellAnchor>
    <xdr:from>
      <xdr:col>0</xdr:col>
      <xdr:colOff>530362</xdr:colOff>
      <xdr:row>40</xdr:row>
      <xdr:rowOff>10797</xdr:rowOff>
    </xdr:from>
    <xdr:to>
      <xdr:col>1</xdr:col>
      <xdr:colOff>186842</xdr:colOff>
      <xdr:row>41</xdr:row>
      <xdr:rowOff>109045</xdr:rowOff>
    </xdr:to>
    <xdr:cxnSp macro="">
      <xdr:nvCxnSpPr>
        <xdr:cNvPr id="176" name="直線コネクタ 175">
          <a:extLst>
            <a:ext uri="{FF2B5EF4-FFF2-40B4-BE49-F238E27FC236}">
              <a16:creationId xmlns:a16="http://schemas.microsoft.com/office/drawing/2014/main" id="{00000000-0008-0000-0000-0000B0000000}"/>
            </a:ext>
          </a:extLst>
        </xdr:cNvPr>
        <xdr:cNvCxnSpPr/>
      </xdr:nvCxnSpPr>
      <xdr:spPr>
        <a:xfrm>
          <a:off x="530362" y="9131937"/>
          <a:ext cx="342280" cy="33827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497288</xdr:colOff>
      <xdr:row>38</xdr:row>
      <xdr:rowOff>26720</xdr:rowOff>
    </xdr:from>
    <xdr:to>
      <xdr:col>0</xdr:col>
      <xdr:colOff>497288</xdr:colOff>
      <xdr:row>44</xdr:row>
      <xdr:rowOff>73430</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flipV="1">
          <a:off x="497288" y="8667800"/>
          <a:ext cx="0" cy="148689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292787</xdr:colOff>
      <xdr:row>38</xdr:row>
      <xdr:rowOff>17354</xdr:rowOff>
    </xdr:from>
    <xdr:to>
      <xdr:col>0</xdr:col>
      <xdr:colOff>599542</xdr:colOff>
      <xdr:row>38</xdr:row>
      <xdr:rowOff>17354</xdr:rowOff>
    </xdr:to>
    <xdr:cxnSp macro="">
      <xdr:nvCxnSpPr>
        <xdr:cNvPr id="237" name="直線コネクタ 236">
          <a:extLst>
            <a:ext uri="{FF2B5EF4-FFF2-40B4-BE49-F238E27FC236}">
              <a16:creationId xmlns:a16="http://schemas.microsoft.com/office/drawing/2014/main" id="{00000000-0008-0000-0000-0000ED000000}"/>
            </a:ext>
          </a:extLst>
        </xdr:cNvPr>
        <xdr:cNvCxnSpPr/>
      </xdr:nvCxnSpPr>
      <xdr:spPr>
        <a:xfrm flipH="1">
          <a:off x="292787" y="8658434"/>
          <a:ext cx="30675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217732</xdr:colOff>
      <xdr:row>40</xdr:row>
      <xdr:rowOff>108791</xdr:rowOff>
    </xdr:from>
    <xdr:to>
      <xdr:col>0</xdr:col>
      <xdr:colOff>573775</xdr:colOff>
      <xdr:row>42</xdr:row>
      <xdr:rowOff>24640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217732" y="9229931"/>
          <a:ext cx="356043" cy="39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fs</a:t>
          </a:r>
          <a:r>
            <a:rPr kumimoji="1" lang="ja-JP" altLang="en-US" sz="1400"/>
            <a:t>’</a:t>
          </a:r>
        </a:p>
      </xdr:txBody>
    </xdr:sp>
    <xdr:clientData/>
  </xdr:twoCellAnchor>
  <xdr:twoCellAnchor>
    <xdr:from>
      <xdr:col>1</xdr:col>
      <xdr:colOff>286980</xdr:colOff>
      <xdr:row>36</xdr:row>
      <xdr:rowOff>46664</xdr:rowOff>
    </xdr:from>
    <xdr:to>
      <xdr:col>1</xdr:col>
      <xdr:colOff>286980</xdr:colOff>
      <xdr:row>37</xdr:row>
      <xdr:rowOff>205768</xdr:rowOff>
    </xdr:to>
    <xdr:cxnSp macro="">
      <xdr:nvCxnSpPr>
        <xdr:cNvPr id="868" name="直線コネクタ 867">
          <a:extLst>
            <a:ext uri="{FF2B5EF4-FFF2-40B4-BE49-F238E27FC236}">
              <a16:creationId xmlns:a16="http://schemas.microsoft.com/office/drawing/2014/main" id="{DA85B7F6-F94E-0B14-AFD6-0E29CDB09014}"/>
            </a:ext>
          </a:extLst>
        </xdr:cNvPr>
        <xdr:cNvCxnSpPr/>
      </xdr:nvCxnSpPr>
      <xdr:spPr>
        <a:xfrm flipV="1">
          <a:off x="972780" y="8207684"/>
          <a:ext cx="0" cy="39913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294852</xdr:colOff>
      <xdr:row>36</xdr:row>
      <xdr:rowOff>46664</xdr:rowOff>
    </xdr:from>
    <xdr:to>
      <xdr:col>2</xdr:col>
      <xdr:colOff>294852</xdr:colOff>
      <xdr:row>37</xdr:row>
      <xdr:rowOff>205768</xdr:rowOff>
    </xdr:to>
    <xdr:cxnSp macro="">
      <xdr:nvCxnSpPr>
        <xdr:cNvPr id="869" name="直線コネクタ 868">
          <a:extLst>
            <a:ext uri="{FF2B5EF4-FFF2-40B4-BE49-F238E27FC236}">
              <a16:creationId xmlns:a16="http://schemas.microsoft.com/office/drawing/2014/main" id="{9C7E34F9-C8CF-E977-96ED-394E7CDF365B}"/>
            </a:ext>
          </a:extLst>
        </xdr:cNvPr>
        <xdr:cNvCxnSpPr/>
      </xdr:nvCxnSpPr>
      <xdr:spPr>
        <a:xfrm flipV="1">
          <a:off x="1666452" y="8207684"/>
          <a:ext cx="0" cy="39913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276501</xdr:colOff>
      <xdr:row>36</xdr:row>
      <xdr:rowOff>171469</xdr:rowOff>
    </xdr:from>
    <xdr:to>
      <xdr:col>2</xdr:col>
      <xdr:colOff>305302</xdr:colOff>
      <xdr:row>36</xdr:row>
      <xdr:rowOff>171469</xdr:rowOff>
    </xdr:to>
    <xdr:cxnSp macro="">
      <xdr:nvCxnSpPr>
        <xdr:cNvPr id="871" name="直線コネクタ 870">
          <a:extLst>
            <a:ext uri="{FF2B5EF4-FFF2-40B4-BE49-F238E27FC236}">
              <a16:creationId xmlns:a16="http://schemas.microsoft.com/office/drawing/2014/main" id="{7A485C72-7CFC-E30C-54EC-5B408CD3C65A}"/>
            </a:ext>
          </a:extLst>
        </xdr:cNvPr>
        <xdr:cNvCxnSpPr/>
      </xdr:nvCxnSpPr>
      <xdr:spPr>
        <a:xfrm>
          <a:off x="962301" y="8332489"/>
          <a:ext cx="714601" cy="0"/>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494261</xdr:colOff>
      <xdr:row>35</xdr:row>
      <xdr:rowOff>166494</xdr:rowOff>
    </xdr:from>
    <xdr:to>
      <xdr:col>2</xdr:col>
      <xdr:colOff>90871</xdr:colOff>
      <xdr:row>37</xdr:row>
      <xdr:rowOff>396</xdr:rowOff>
    </xdr:to>
    <xdr:sp macro="" textlink="">
      <xdr:nvSpPr>
        <xdr:cNvPr id="872" name="テキスト ボックス 871">
          <a:extLst>
            <a:ext uri="{FF2B5EF4-FFF2-40B4-BE49-F238E27FC236}">
              <a16:creationId xmlns:a16="http://schemas.microsoft.com/office/drawing/2014/main" id="{3221C15F-CE61-33FF-F5A5-2D775CA1A164}"/>
            </a:ext>
          </a:extLst>
        </xdr:cNvPr>
        <xdr:cNvSpPr txBox="1"/>
      </xdr:nvSpPr>
      <xdr:spPr>
        <a:xfrm>
          <a:off x="1180061" y="8087484"/>
          <a:ext cx="282410" cy="313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B</a:t>
          </a:r>
          <a:endParaRPr kumimoji="1" lang="ja-JP" altLang="en-US" sz="1400"/>
        </a:p>
      </xdr:txBody>
    </xdr:sp>
    <xdr:clientData/>
  </xdr:twoCellAnchor>
  <xdr:twoCellAnchor>
    <xdr:from>
      <xdr:col>2</xdr:col>
      <xdr:colOff>324358</xdr:colOff>
      <xdr:row>40</xdr:row>
      <xdr:rowOff>82878</xdr:rowOff>
    </xdr:from>
    <xdr:to>
      <xdr:col>2</xdr:col>
      <xdr:colOff>612449</xdr:colOff>
      <xdr:row>40</xdr:row>
      <xdr:rowOff>82878</xdr:rowOff>
    </xdr:to>
    <xdr:cxnSp macro="">
      <xdr:nvCxnSpPr>
        <xdr:cNvPr id="874" name="直線コネクタ 873">
          <a:extLst>
            <a:ext uri="{FF2B5EF4-FFF2-40B4-BE49-F238E27FC236}">
              <a16:creationId xmlns:a16="http://schemas.microsoft.com/office/drawing/2014/main" id="{CA61E36C-8BCE-CD8A-DF6F-F49437ECBF30}"/>
            </a:ext>
          </a:extLst>
        </xdr:cNvPr>
        <xdr:cNvCxnSpPr/>
      </xdr:nvCxnSpPr>
      <xdr:spPr>
        <a:xfrm>
          <a:off x="1695958" y="9204018"/>
          <a:ext cx="28809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533974</xdr:colOff>
      <xdr:row>38</xdr:row>
      <xdr:rowOff>19076</xdr:rowOff>
    </xdr:from>
    <xdr:to>
      <xdr:col>2</xdr:col>
      <xdr:colOff>533974</xdr:colOff>
      <xdr:row>40</xdr:row>
      <xdr:rowOff>83290</xdr:rowOff>
    </xdr:to>
    <xdr:cxnSp macro="">
      <xdr:nvCxnSpPr>
        <xdr:cNvPr id="876" name="直線コネクタ 875">
          <a:extLst>
            <a:ext uri="{FF2B5EF4-FFF2-40B4-BE49-F238E27FC236}">
              <a16:creationId xmlns:a16="http://schemas.microsoft.com/office/drawing/2014/main" id="{62B03CBE-2EE6-7079-77D2-807AF827F48D}"/>
            </a:ext>
          </a:extLst>
        </xdr:cNvPr>
        <xdr:cNvCxnSpPr/>
      </xdr:nvCxnSpPr>
      <xdr:spPr>
        <a:xfrm>
          <a:off x="1905574" y="8660156"/>
          <a:ext cx="0" cy="544274"/>
        </a:xfrm>
        <a:prstGeom prst="line">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494477</xdr:colOff>
      <xdr:row>38</xdr:row>
      <xdr:rowOff>128032</xdr:rowOff>
    </xdr:from>
    <xdr:to>
      <xdr:col>3</xdr:col>
      <xdr:colOff>97309</xdr:colOff>
      <xdr:row>39</xdr:row>
      <xdr:rowOff>201964</xdr:rowOff>
    </xdr:to>
    <xdr:sp macro="" textlink="">
      <xdr:nvSpPr>
        <xdr:cNvPr id="877" name="テキスト ボックス 876">
          <a:extLst>
            <a:ext uri="{FF2B5EF4-FFF2-40B4-BE49-F238E27FC236}">
              <a16:creationId xmlns:a16="http://schemas.microsoft.com/office/drawing/2014/main" id="{EE75D7AD-BA70-EAA6-2741-CDA09A42A9CA}"/>
            </a:ext>
          </a:extLst>
        </xdr:cNvPr>
        <xdr:cNvSpPr txBox="1"/>
      </xdr:nvSpPr>
      <xdr:spPr>
        <a:xfrm>
          <a:off x="1866077" y="8769112"/>
          <a:ext cx="288632" cy="3139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A</a:t>
          </a:r>
          <a:endParaRPr kumimoji="1" lang="ja-JP" altLang="en-US" sz="1400"/>
        </a:p>
      </xdr:txBody>
    </xdr:sp>
    <xdr:clientData/>
  </xdr:twoCellAnchor>
  <xdr:twoCellAnchor>
    <xdr:from>
      <xdr:col>2</xdr:col>
      <xdr:colOff>529590</xdr:colOff>
      <xdr:row>39</xdr:row>
      <xdr:rowOff>49530</xdr:rowOff>
    </xdr:from>
    <xdr:to>
      <xdr:col>7</xdr:col>
      <xdr:colOff>495300</xdr:colOff>
      <xdr:row>41</xdr:row>
      <xdr:rowOff>232410</xdr:rowOff>
    </xdr:to>
    <xdr:sp macro="" textlink="">
      <xdr:nvSpPr>
        <xdr:cNvPr id="881" name="フリーフォーム: 図形 880">
          <a:extLst>
            <a:ext uri="{FF2B5EF4-FFF2-40B4-BE49-F238E27FC236}">
              <a16:creationId xmlns:a16="http://schemas.microsoft.com/office/drawing/2014/main" id="{6A897678-93BE-DFB7-E666-41BC34AF19D8}"/>
            </a:ext>
          </a:extLst>
        </xdr:cNvPr>
        <xdr:cNvSpPr/>
      </xdr:nvSpPr>
      <xdr:spPr>
        <a:xfrm>
          <a:off x="1901190" y="8930640"/>
          <a:ext cx="3558540" cy="662940"/>
        </a:xfrm>
        <a:custGeom>
          <a:avLst/>
          <a:gdLst>
            <a:gd name="connsiteX0" fmla="*/ 3558540 w 3558540"/>
            <a:gd name="connsiteY0" fmla="*/ 0 h 662940"/>
            <a:gd name="connsiteX1" fmla="*/ 552450 w 3558540"/>
            <a:gd name="connsiteY1" fmla="*/ 0 h 662940"/>
            <a:gd name="connsiteX2" fmla="*/ 0 w 3558540"/>
            <a:gd name="connsiteY2" fmla="*/ 662940 h 662940"/>
          </a:gdLst>
          <a:ahLst/>
          <a:cxnLst>
            <a:cxn ang="0">
              <a:pos x="connsiteX0" y="connsiteY0"/>
            </a:cxn>
            <a:cxn ang="0">
              <a:pos x="connsiteX1" y="connsiteY1"/>
            </a:cxn>
            <a:cxn ang="0">
              <a:pos x="connsiteX2" y="connsiteY2"/>
            </a:cxn>
          </a:cxnLst>
          <a:rect l="l" t="t" r="r" b="b"/>
          <a:pathLst>
            <a:path w="3558540" h="662940">
              <a:moveTo>
                <a:pt x="3558540" y="0"/>
              </a:moveTo>
              <a:lnTo>
                <a:pt x="552450" y="0"/>
              </a:lnTo>
              <a:lnTo>
                <a:pt x="0" y="662940"/>
              </a:lnTo>
            </a:path>
          </a:pathLst>
        </a:custGeom>
        <a:noFill/>
        <a:ln w="6350">
          <a:solidFill>
            <a:schemeClr val="tx1"/>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636270</xdr:colOff>
      <xdr:row>40</xdr:row>
      <xdr:rowOff>106680</xdr:rowOff>
    </xdr:from>
    <xdr:to>
      <xdr:col>7</xdr:col>
      <xdr:colOff>529590</xdr:colOff>
      <xdr:row>42</xdr:row>
      <xdr:rowOff>45720</xdr:rowOff>
    </xdr:to>
    <xdr:sp macro="" textlink="">
      <xdr:nvSpPr>
        <xdr:cNvPr id="882" name="フリーフォーム: 図形 881">
          <a:extLst>
            <a:ext uri="{FF2B5EF4-FFF2-40B4-BE49-F238E27FC236}">
              <a16:creationId xmlns:a16="http://schemas.microsoft.com/office/drawing/2014/main" id="{3681D968-3DA1-6774-7E19-1AB1F8227282}"/>
            </a:ext>
          </a:extLst>
        </xdr:cNvPr>
        <xdr:cNvSpPr/>
      </xdr:nvSpPr>
      <xdr:spPr>
        <a:xfrm>
          <a:off x="1322070" y="9227820"/>
          <a:ext cx="4171950" cy="419100"/>
        </a:xfrm>
        <a:custGeom>
          <a:avLst/>
          <a:gdLst>
            <a:gd name="connsiteX0" fmla="*/ 4171950 w 4171950"/>
            <a:gd name="connsiteY0" fmla="*/ 0 h 419100"/>
            <a:gd name="connsiteX1" fmla="*/ 1131570 w 4171950"/>
            <a:gd name="connsiteY1" fmla="*/ 0 h 419100"/>
            <a:gd name="connsiteX2" fmla="*/ 0 w 4171950"/>
            <a:gd name="connsiteY2" fmla="*/ 419100 h 419100"/>
          </a:gdLst>
          <a:ahLst/>
          <a:cxnLst>
            <a:cxn ang="0">
              <a:pos x="connsiteX0" y="connsiteY0"/>
            </a:cxn>
            <a:cxn ang="0">
              <a:pos x="connsiteX1" y="connsiteY1"/>
            </a:cxn>
            <a:cxn ang="0">
              <a:pos x="connsiteX2" y="connsiteY2"/>
            </a:cxn>
          </a:cxnLst>
          <a:rect l="l" t="t" r="r" b="b"/>
          <a:pathLst>
            <a:path w="4171950" h="419100">
              <a:moveTo>
                <a:pt x="4171950" y="0"/>
              </a:moveTo>
              <a:lnTo>
                <a:pt x="1131570" y="0"/>
              </a:lnTo>
              <a:lnTo>
                <a:pt x="0" y="419100"/>
              </a:lnTo>
            </a:path>
          </a:pathLst>
        </a:custGeom>
        <a:noFill/>
        <a:ln w="6350">
          <a:solidFill>
            <a:schemeClr val="tx1"/>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xdr:colOff>
      <xdr:row>41</xdr:row>
      <xdr:rowOff>175260</xdr:rowOff>
    </xdr:from>
    <xdr:to>
      <xdr:col>5</xdr:col>
      <xdr:colOff>213360</xdr:colOff>
      <xdr:row>42</xdr:row>
      <xdr:rowOff>217170</xdr:rowOff>
    </xdr:to>
    <xdr:sp macro="" textlink="">
      <xdr:nvSpPr>
        <xdr:cNvPr id="883" name="フリーフォーム: 図形 882">
          <a:extLst>
            <a:ext uri="{FF2B5EF4-FFF2-40B4-BE49-F238E27FC236}">
              <a16:creationId xmlns:a16="http://schemas.microsoft.com/office/drawing/2014/main" id="{90E19425-9433-5C49-D521-3A29103C3D0A}"/>
            </a:ext>
          </a:extLst>
        </xdr:cNvPr>
        <xdr:cNvSpPr/>
      </xdr:nvSpPr>
      <xdr:spPr>
        <a:xfrm>
          <a:off x="1383030" y="9536430"/>
          <a:ext cx="2423160" cy="281940"/>
        </a:xfrm>
        <a:custGeom>
          <a:avLst/>
          <a:gdLst>
            <a:gd name="connsiteX0" fmla="*/ 2423160 w 2423160"/>
            <a:gd name="connsiteY0" fmla="*/ 0 h 281940"/>
            <a:gd name="connsiteX1" fmla="*/ 1089660 w 2423160"/>
            <a:gd name="connsiteY1" fmla="*/ 0 h 281940"/>
            <a:gd name="connsiteX2" fmla="*/ 0 w 2423160"/>
            <a:gd name="connsiteY2" fmla="*/ 281940 h 281940"/>
          </a:gdLst>
          <a:ahLst/>
          <a:cxnLst>
            <a:cxn ang="0">
              <a:pos x="connsiteX0" y="connsiteY0"/>
            </a:cxn>
            <a:cxn ang="0">
              <a:pos x="connsiteX1" y="connsiteY1"/>
            </a:cxn>
            <a:cxn ang="0">
              <a:pos x="connsiteX2" y="connsiteY2"/>
            </a:cxn>
          </a:cxnLst>
          <a:rect l="l" t="t" r="r" b="b"/>
          <a:pathLst>
            <a:path w="2423160" h="281940">
              <a:moveTo>
                <a:pt x="2423160" y="0"/>
              </a:moveTo>
              <a:lnTo>
                <a:pt x="1089660" y="0"/>
              </a:lnTo>
              <a:lnTo>
                <a:pt x="0" y="281940"/>
              </a:lnTo>
            </a:path>
          </a:pathLst>
        </a:custGeom>
        <a:noFill/>
        <a:ln w="6350">
          <a:solidFill>
            <a:srgbClr val="9933FF"/>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308610</xdr:colOff>
      <xdr:row>42</xdr:row>
      <xdr:rowOff>209550</xdr:rowOff>
    </xdr:from>
    <xdr:to>
      <xdr:col>5</xdr:col>
      <xdr:colOff>217170</xdr:colOff>
      <xdr:row>44</xdr:row>
      <xdr:rowOff>34290</xdr:rowOff>
    </xdr:to>
    <xdr:sp macro="" textlink="">
      <xdr:nvSpPr>
        <xdr:cNvPr id="884" name="フリーフォーム: 図形 883">
          <a:extLst>
            <a:ext uri="{FF2B5EF4-FFF2-40B4-BE49-F238E27FC236}">
              <a16:creationId xmlns:a16="http://schemas.microsoft.com/office/drawing/2014/main" id="{A9A99DD8-9AA2-7F11-E3F6-EE96CA0D3694}"/>
            </a:ext>
          </a:extLst>
        </xdr:cNvPr>
        <xdr:cNvSpPr/>
      </xdr:nvSpPr>
      <xdr:spPr>
        <a:xfrm>
          <a:off x="1680210" y="9810750"/>
          <a:ext cx="2129790" cy="304800"/>
        </a:xfrm>
        <a:custGeom>
          <a:avLst/>
          <a:gdLst>
            <a:gd name="connsiteX0" fmla="*/ 2129790 w 2129790"/>
            <a:gd name="connsiteY0" fmla="*/ 0 h 304800"/>
            <a:gd name="connsiteX1" fmla="*/ 762000 w 2129790"/>
            <a:gd name="connsiteY1" fmla="*/ 0 h 304800"/>
            <a:gd name="connsiteX2" fmla="*/ 0 w 2129790"/>
            <a:gd name="connsiteY2" fmla="*/ 304800 h 304800"/>
          </a:gdLst>
          <a:ahLst/>
          <a:cxnLst>
            <a:cxn ang="0">
              <a:pos x="connsiteX0" y="connsiteY0"/>
            </a:cxn>
            <a:cxn ang="0">
              <a:pos x="connsiteX1" y="connsiteY1"/>
            </a:cxn>
            <a:cxn ang="0">
              <a:pos x="connsiteX2" y="connsiteY2"/>
            </a:cxn>
          </a:cxnLst>
          <a:rect l="l" t="t" r="r" b="b"/>
          <a:pathLst>
            <a:path w="2129790" h="304800">
              <a:moveTo>
                <a:pt x="2129790" y="0"/>
              </a:moveTo>
              <a:lnTo>
                <a:pt x="762000" y="0"/>
              </a:lnTo>
              <a:lnTo>
                <a:pt x="0" y="304800"/>
              </a:lnTo>
            </a:path>
          </a:pathLst>
        </a:custGeom>
        <a:noFill/>
        <a:ln w="6350">
          <a:solidFill>
            <a:srgbClr val="FF0000"/>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678180</xdr:colOff>
      <xdr:row>44</xdr:row>
      <xdr:rowOff>34290</xdr:rowOff>
    </xdr:from>
    <xdr:to>
      <xdr:col>5</xdr:col>
      <xdr:colOff>186690</xdr:colOff>
      <xdr:row>45</xdr:row>
      <xdr:rowOff>68580</xdr:rowOff>
    </xdr:to>
    <xdr:sp macro="" textlink="">
      <xdr:nvSpPr>
        <xdr:cNvPr id="885" name="フリーフォーム: 図形 884">
          <a:extLst>
            <a:ext uri="{FF2B5EF4-FFF2-40B4-BE49-F238E27FC236}">
              <a16:creationId xmlns:a16="http://schemas.microsoft.com/office/drawing/2014/main" id="{A03CC673-898C-E39F-FCBE-9CC852A9E617}"/>
            </a:ext>
          </a:extLst>
        </xdr:cNvPr>
        <xdr:cNvSpPr/>
      </xdr:nvSpPr>
      <xdr:spPr>
        <a:xfrm>
          <a:off x="2049780" y="10115550"/>
          <a:ext cx="1729740" cy="274320"/>
        </a:xfrm>
        <a:custGeom>
          <a:avLst/>
          <a:gdLst>
            <a:gd name="connsiteX0" fmla="*/ 1729740 w 1729740"/>
            <a:gd name="connsiteY0" fmla="*/ 0 h 274320"/>
            <a:gd name="connsiteX1" fmla="*/ 422910 w 1729740"/>
            <a:gd name="connsiteY1" fmla="*/ 0 h 274320"/>
            <a:gd name="connsiteX2" fmla="*/ 0 w 1729740"/>
            <a:gd name="connsiteY2" fmla="*/ 274320 h 274320"/>
          </a:gdLst>
          <a:ahLst/>
          <a:cxnLst>
            <a:cxn ang="0">
              <a:pos x="connsiteX0" y="connsiteY0"/>
            </a:cxn>
            <a:cxn ang="0">
              <a:pos x="connsiteX1" y="connsiteY1"/>
            </a:cxn>
            <a:cxn ang="0">
              <a:pos x="connsiteX2" y="connsiteY2"/>
            </a:cxn>
          </a:cxnLst>
          <a:rect l="l" t="t" r="r" b="b"/>
          <a:pathLst>
            <a:path w="1729740" h="274320">
              <a:moveTo>
                <a:pt x="1729740" y="0"/>
              </a:moveTo>
              <a:lnTo>
                <a:pt x="422910" y="0"/>
              </a:lnTo>
              <a:lnTo>
                <a:pt x="0" y="274320"/>
              </a:lnTo>
            </a:path>
          </a:pathLst>
        </a:custGeom>
        <a:noFill/>
        <a:ln w="6350">
          <a:solidFill>
            <a:srgbClr val="FF9900"/>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8"/>
  <sheetViews>
    <sheetView showGridLines="0" tabSelected="1" zoomScaleNormal="100" workbookViewId="0">
      <selection activeCell="C54" sqref="C54"/>
    </sheetView>
  </sheetViews>
  <sheetFormatPr defaultRowHeight="18.75" x14ac:dyDescent="0.4"/>
  <cols>
    <col min="4" max="4" width="11.125" bestFit="1" customWidth="1"/>
    <col min="28" max="28" width="14.375" bestFit="1" customWidth="1"/>
  </cols>
  <sheetData>
    <row r="1" spans="1:21" x14ac:dyDescent="0.4">
      <c r="A1" s="7" t="s">
        <v>22</v>
      </c>
    </row>
    <row r="2" spans="1:21" x14ac:dyDescent="0.4">
      <c r="A2" s="7"/>
      <c r="H2" s="13" t="s">
        <v>56</v>
      </c>
    </row>
    <row r="3" spans="1:21" x14ac:dyDescent="0.4">
      <c r="A3" s="7"/>
      <c r="H3" t="s">
        <v>57</v>
      </c>
    </row>
    <row r="4" spans="1:21" x14ac:dyDescent="0.4">
      <c r="A4" s="7"/>
      <c r="H4" t="s">
        <v>60</v>
      </c>
    </row>
    <row r="5" spans="1:21" x14ac:dyDescent="0.4">
      <c r="A5" s="7"/>
      <c r="H5" t="s">
        <v>58</v>
      </c>
    </row>
    <row r="6" spans="1:21" x14ac:dyDescent="0.4">
      <c r="A6" s="7"/>
      <c r="H6" t="s">
        <v>59</v>
      </c>
    </row>
    <row r="7" spans="1:21" x14ac:dyDescent="0.4">
      <c r="H7" t="s">
        <v>61</v>
      </c>
    </row>
    <row r="8" spans="1:21" x14ac:dyDescent="0.4">
      <c r="H8" t="s">
        <v>62</v>
      </c>
    </row>
    <row r="9" spans="1:21" x14ac:dyDescent="0.4">
      <c r="H9" t="s">
        <v>63</v>
      </c>
    </row>
    <row r="10" spans="1:21" x14ac:dyDescent="0.4">
      <c r="H10" t="s">
        <v>67</v>
      </c>
    </row>
    <row r="11" spans="1:21" x14ac:dyDescent="0.4">
      <c r="H11" s="17" t="s">
        <v>64</v>
      </c>
    </row>
    <row r="12" spans="1:21" x14ac:dyDescent="0.4">
      <c r="H12" t="s">
        <v>65</v>
      </c>
    </row>
    <row r="15" spans="1:21" x14ac:dyDescent="0.4">
      <c r="B15" s="1" t="s">
        <v>1</v>
      </c>
      <c r="C15" s="2">
        <v>2.3235907456274392</v>
      </c>
      <c r="D15" s="1" t="s">
        <v>8</v>
      </c>
      <c r="E15" s="5">
        <f>C15/SIN(RADIANS(45+C23))</f>
        <v>3.2819407084142118</v>
      </c>
      <c r="R15" s="13" t="s">
        <v>66</v>
      </c>
      <c r="U15" s="14"/>
    </row>
    <row r="16" spans="1:21" x14ac:dyDescent="0.4">
      <c r="E16" t="s">
        <v>72</v>
      </c>
      <c r="R16" t="s">
        <v>42</v>
      </c>
      <c r="S16">
        <f>C18*TAN(RADIANS(2*C23))</f>
        <v>3.0095077115519988</v>
      </c>
    </row>
    <row r="17" spans="1:19" x14ac:dyDescent="0.4">
      <c r="B17" s="1" t="s">
        <v>93</v>
      </c>
      <c r="C17" s="3">
        <v>200</v>
      </c>
      <c r="R17" t="s">
        <v>43</v>
      </c>
      <c r="S17">
        <f>S18-S19</f>
        <v>28.750076437516803</v>
      </c>
    </row>
    <row r="18" spans="1:19" x14ac:dyDescent="0.4">
      <c r="B18" s="1" t="s">
        <v>2</v>
      </c>
      <c r="C18" s="3">
        <v>1200</v>
      </c>
      <c r="F18" t="s">
        <v>68</v>
      </c>
      <c r="R18" t="s">
        <v>44</v>
      </c>
      <c r="S18">
        <f>C20/2*COS(RADIANS(45+C23))</f>
        <v>31.073659875859637</v>
      </c>
    </row>
    <row r="19" spans="1:19" x14ac:dyDescent="0.4">
      <c r="B19" s="1" t="s">
        <v>3</v>
      </c>
      <c r="C19" s="3">
        <v>273.5</v>
      </c>
      <c r="F19" s="9" t="s">
        <v>40</v>
      </c>
      <c r="G19" s="10"/>
      <c r="H19" s="10"/>
      <c r="I19" s="10"/>
      <c r="J19" s="10"/>
      <c r="K19" s="10"/>
      <c r="L19" s="10"/>
      <c r="M19" s="10"/>
      <c r="N19" s="10"/>
      <c r="R19" t="s">
        <v>45</v>
      </c>
      <c r="S19">
        <f>C15*COS(RADIANS(2*C23))</f>
        <v>2.3235834383428333</v>
      </c>
    </row>
    <row r="20" spans="1:19" x14ac:dyDescent="0.4">
      <c r="B20" s="1" t="s">
        <v>7</v>
      </c>
      <c r="C20" s="3">
        <v>88</v>
      </c>
      <c r="F20" s="10" t="s">
        <v>39</v>
      </c>
      <c r="G20" s="10"/>
      <c r="H20" s="10"/>
      <c r="I20" s="10"/>
      <c r="J20" s="10"/>
      <c r="K20" s="10"/>
      <c r="L20" s="10"/>
      <c r="M20" s="10"/>
      <c r="N20" s="10"/>
      <c r="R20" t="s">
        <v>46</v>
      </c>
      <c r="S20">
        <f>C17/2-S17</f>
        <v>71.24992356248319</v>
      </c>
    </row>
    <row r="21" spans="1:19" x14ac:dyDescent="0.4">
      <c r="B21" s="1" t="s">
        <v>71</v>
      </c>
      <c r="C21" s="1">
        <f>C18-(C18-C19)/COS(RADIANS(2*C23))</f>
        <v>273.49708631113674</v>
      </c>
      <c r="F21" s="10" t="s">
        <v>69</v>
      </c>
      <c r="G21" s="10"/>
      <c r="H21" s="10"/>
      <c r="I21" s="10"/>
      <c r="J21" s="10"/>
      <c r="K21" s="10"/>
      <c r="L21" s="10"/>
      <c r="M21" s="10"/>
      <c r="N21" s="10"/>
      <c r="R21" t="s">
        <v>47</v>
      </c>
      <c r="S21">
        <f>S17*TAN(RADIANS(45+C23))</f>
        <v>28.82226983236173</v>
      </c>
    </row>
    <row r="22" spans="1:19" x14ac:dyDescent="0.4">
      <c r="F22" s="10" t="s">
        <v>9</v>
      </c>
      <c r="G22" s="10"/>
      <c r="H22" s="10"/>
      <c r="I22" s="10"/>
      <c r="J22" s="10"/>
      <c r="K22" s="10"/>
      <c r="L22" s="10"/>
      <c r="M22" s="10"/>
      <c r="N22" s="10"/>
      <c r="R22" t="s">
        <v>48</v>
      </c>
      <c r="S22">
        <f>S20/(S21+(C18-C19)/COS(RADIANS(2*C23)))*C18</f>
        <v>89.498225054464115</v>
      </c>
    </row>
    <row r="23" spans="1:19" x14ac:dyDescent="0.4">
      <c r="B23" s="1" t="s">
        <v>0</v>
      </c>
      <c r="C23" s="1">
        <f>DEGREES(ATAN(C15/(C18-C19)))/2</f>
        <v>7.1846553654686049E-2</v>
      </c>
      <c r="F23" s="10" t="s">
        <v>70</v>
      </c>
      <c r="G23" s="10"/>
      <c r="H23" s="10"/>
      <c r="I23" s="10"/>
      <c r="J23" s="10"/>
      <c r="K23" s="10"/>
      <c r="L23" s="10"/>
      <c r="M23" s="10"/>
      <c r="N23" s="10"/>
      <c r="R23" t="s">
        <v>49</v>
      </c>
      <c r="S23">
        <f>C17/2-S22</f>
        <v>10.501774945535885</v>
      </c>
    </row>
    <row r="24" spans="1:19" x14ac:dyDescent="0.4">
      <c r="B24" s="1" t="s">
        <v>6</v>
      </c>
      <c r="C24" s="1">
        <f>C18*TAN(RADIANS(C23*2))</f>
        <v>3.0095077115519988</v>
      </c>
    </row>
    <row r="25" spans="1:19" x14ac:dyDescent="0.4">
      <c r="B25" s="1" t="s">
        <v>16</v>
      </c>
      <c r="C25" s="6">
        <f>C17/2-(C17/2-(C20/2*COS(RADIANS(45+C23))-C15*COS(RADIANS(2*C23))))/((C20/2*COS(RADIANS(45+C23))-C15*COS(RADIANS(2*C23)))*TAN(RADIANS(45+C23))+(C18-C19)/COS(RADIANS(2*C23)))*C18</f>
        <v>10.501774945535885</v>
      </c>
      <c r="F25" s="11"/>
      <c r="R25" t="s">
        <v>50</v>
      </c>
      <c r="S25">
        <f>S18</f>
        <v>31.073659875859637</v>
      </c>
    </row>
    <row r="26" spans="1:19" x14ac:dyDescent="0.4">
      <c r="B26" s="1" t="s">
        <v>17</v>
      </c>
      <c r="C26" s="6">
        <f>C17/2-(C17/2-(C20/2*COS(RADIANS(45+C23))+C15*COS(RADIANS(2*C23))))/((C18-C19)/COS(RADIANS(2*C23))-(C20/2*COS(RADIANS(45+C23))+C15*COS(RADIANS(2*C23)))*TAN(RADIANS(45+C23)))*C18</f>
        <v>10.50240056820715</v>
      </c>
      <c r="R26" t="s">
        <v>51</v>
      </c>
      <c r="S26">
        <f>S25+S19</f>
        <v>33.39724331420247</v>
      </c>
    </row>
    <row r="27" spans="1:19" x14ac:dyDescent="0.4">
      <c r="B27" s="1" t="s">
        <v>18</v>
      </c>
      <c r="C27" s="6">
        <f>C25+C26</f>
        <v>21.004175513743036</v>
      </c>
      <c r="R27" t="s">
        <v>52</v>
      </c>
      <c r="S27">
        <f>C17/2-S26</f>
        <v>66.60275668579753</v>
      </c>
    </row>
    <row r="28" spans="1:19" x14ac:dyDescent="0.4">
      <c r="R28" t="s">
        <v>53</v>
      </c>
      <c r="S28">
        <f>S26*TAN(RADIANS(45+C23))</f>
        <v>33.481106060743485</v>
      </c>
    </row>
    <row r="29" spans="1:19" x14ac:dyDescent="0.4">
      <c r="B29" s="8" t="s">
        <v>19</v>
      </c>
      <c r="C29" s="4">
        <f>ABS(C25-C26)</f>
        <v>6.2562267126509141E-4</v>
      </c>
      <c r="R29" t="s">
        <v>54</v>
      </c>
      <c r="S29">
        <f>S27/((C18-C19)/COS(RADIANS(2*C23))-S28)*C18</f>
        <v>89.49759943179285</v>
      </c>
    </row>
    <row r="30" spans="1:19" x14ac:dyDescent="0.4">
      <c r="A30" s="7"/>
      <c r="R30" t="s">
        <v>55</v>
      </c>
      <c r="S30">
        <f>C17/2-S29</f>
        <v>10.50240056820715</v>
      </c>
    </row>
    <row r="31" spans="1:19" x14ac:dyDescent="0.4">
      <c r="B31" t="s">
        <v>91</v>
      </c>
      <c r="H31" s="14" t="s">
        <v>94</v>
      </c>
    </row>
    <row r="32" spans="1:19" x14ac:dyDescent="0.4">
      <c r="B32" s="18" t="s">
        <v>90</v>
      </c>
      <c r="C32" s="18"/>
      <c r="D32" s="18"/>
      <c r="E32" s="3">
        <v>1500</v>
      </c>
      <c r="H32" t="s">
        <v>95</v>
      </c>
    </row>
    <row r="33" spans="1:18" x14ac:dyDescent="0.4">
      <c r="B33" s="18" t="s">
        <v>92</v>
      </c>
      <c r="C33" s="18"/>
      <c r="D33" s="18"/>
      <c r="E33" s="6">
        <f>E32*TAN(RADIANS(DEGREES(ATAN(C26/C18))+C23))+C17</f>
        <v>215.00910479210157</v>
      </c>
      <c r="H33" t="s">
        <v>96</v>
      </c>
    </row>
    <row r="36" spans="1:18" x14ac:dyDescent="0.4">
      <c r="A36" s="7" t="s">
        <v>23</v>
      </c>
    </row>
    <row r="37" spans="1:18" x14ac:dyDescent="0.4">
      <c r="I37" s="13" t="s">
        <v>56</v>
      </c>
    </row>
    <row r="38" spans="1:18" x14ac:dyDescent="0.4">
      <c r="I38" t="s">
        <v>79</v>
      </c>
    </row>
    <row r="39" spans="1:18" x14ac:dyDescent="0.4">
      <c r="I39" t="s">
        <v>80</v>
      </c>
    </row>
    <row r="40" spans="1:18" x14ac:dyDescent="0.4">
      <c r="I40" t="s">
        <v>81</v>
      </c>
    </row>
    <row r="41" spans="1:18" x14ac:dyDescent="0.4">
      <c r="I41" t="s">
        <v>82</v>
      </c>
    </row>
    <row r="42" spans="1:18" x14ac:dyDescent="0.4">
      <c r="I42" t="s">
        <v>83</v>
      </c>
    </row>
    <row r="43" spans="1:18" x14ac:dyDescent="0.4">
      <c r="I43" t="s">
        <v>84</v>
      </c>
    </row>
    <row r="44" spans="1:18" x14ac:dyDescent="0.4">
      <c r="I44" t="s">
        <v>89</v>
      </c>
    </row>
    <row r="45" spans="1:18" x14ac:dyDescent="0.4">
      <c r="I45" t="s">
        <v>65</v>
      </c>
    </row>
    <row r="46" spans="1:18" x14ac:dyDescent="0.4">
      <c r="I46" s="9" t="s">
        <v>87</v>
      </c>
      <c r="J46" s="10"/>
      <c r="K46" s="10"/>
      <c r="L46" s="10"/>
      <c r="M46" s="10"/>
      <c r="N46" s="10"/>
      <c r="O46" s="10"/>
      <c r="P46" s="10"/>
      <c r="Q46" s="10"/>
      <c r="R46" s="10"/>
    </row>
    <row r="47" spans="1:18" x14ac:dyDescent="0.4">
      <c r="I47" s="10" t="s">
        <v>88</v>
      </c>
      <c r="J47" s="10"/>
      <c r="K47" s="10"/>
      <c r="L47" s="10"/>
      <c r="M47" s="10"/>
      <c r="N47" s="10"/>
      <c r="O47" s="10"/>
      <c r="P47" s="10"/>
      <c r="Q47" s="10"/>
      <c r="R47" s="16"/>
    </row>
    <row r="48" spans="1:18" x14ac:dyDescent="0.4">
      <c r="I48" s="10" t="s">
        <v>86</v>
      </c>
      <c r="J48" s="10"/>
      <c r="K48" s="10"/>
      <c r="L48" s="10"/>
      <c r="M48" s="10"/>
      <c r="N48" s="10"/>
      <c r="O48" s="10"/>
      <c r="P48" s="10"/>
      <c r="Q48" s="10"/>
      <c r="R48" s="10"/>
    </row>
    <row r="49" spans="2:22" x14ac:dyDescent="0.4">
      <c r="I49" s="10" t="s">
        <v>9</v>
      </c>
      <c r="J49" s="10"/>
      <c r="K49" s="10"/>
      <c r="L49" s="10"/>
      <c r="M49" s="10"/>
      <c r="N49" s="10"/>
      <c r="O49" s="10"/>
      <c r="P49" s="10"/>
      <c r="Q49" s="10"/>
      <c r="R49" s="10"/>
      <c r="U49" s="13" t="s">
        <v>66</v>
      </c>
    </row>
    <row r="50" spans="2:22" x14ac:dyDescent="0.4">
      <c r="I50" s="10" t="s">
        <v>70</v>
      </c>
      <c r="J50" s="10"/>
      <c r="K50" s="10"/>
      <c r="L50" s="10"/>
      <c r="M50" s="10"/>
      <c r="N50" s="10"/>
      <c r="O50" s="10"/>
      <c r="P50" s="10"/>
      <c r="Q50" s="10"/>
      <c r="R50" s="10"/>
      <c r="U50" t="s">
        <v>85</v>
      </c>
      <c r="V50">
        <f>C53/2/C52*C21</f>
        <v>32.609267983250923</v>
      </c>
    </row>
    <row r="51" spans="2:22" x14ac:dyDescent="0.4">
      <c r="B51" t="s">
        <v>29</v>
      </c>
      <c r="E51" s="15"/>
      <c r="U51" t="s">
        <v>73</v>
      </c>
      <c r="V51">
        <f>S17/(C21-S21)*C21</f>
        <v>32.136785673508065</v>
      </c>
    </row>
    <row r="52" spans="2:22" x14ac:dyDescent="0.4">
      <c r="B52" s="1" t="s">
        <v>4</v>
      </c>
      <c r="C52" s="12">
        <v>130</v>
      </c>
      <c r="D52" s="8" t="s">
        <v>38</v>
      </c>
      <c r="E52" s="3">
        <v>45</v>
      </c>
      <c r="U52" t="s">
        <v>74</v>
      </c>
      <c r="V52">
        <f>S26/(C21+S28)*C21</f>
        <v>29.754715364905387</v>
      </c>
    </row>
    <row r="53" spans="2:22" x14ac:dyDescent="0.4">
      <c r="B53" s="1" t="s">
        <v>5</v>
      </c>
      <c r="C53" s="3">
        <v>31</v>
      </c>
      <c r="U53" t="s">
        <v>75</v>
      </c>
      <c r="V53">
        <f>C17/2/C18*C21</f>
        <v>22.791423859261393</v>
      </c>
    </row>
    <row r="54" spans="2:22" x14ac:dyDescent="0.4">
      <c r="D54" s="1" t="s">
        <v>28</v>
      </c>
      <c r="U54" t="s">
        <v>76</v>
      </c>
      <c r="V54">
        <f>S17/(C18+(C18-C19)/COS(RADIANS(2*C23))+S21)*C21</f>
        <v>3.6482022281376452</v>
      </c>
    </row>
    <row r="55" spans="2:22" x14ac:dyDescent="0.4">
      <c r="B55" s="1" t="s">
        <v>10</v>
      </c>
      <c r="C55" s="6">
        <f>C53/2/C52*C21</f>
        <v>32.609267983250923</v>
      </c>
      <c r="D55" s="6">
        <f>C55/C$55</f>
        <v>1</v>
      </c>
      <c r="U55" t="s">
        <v>77</v>
      </c>
      <c r="V55">
        <f>S26/(C18+(C18-C19)/COS(RADIANS(2*C23))-S28)*C21</f>
        <v>4.3640485273344893</v>
      </c>
    </row>
    <row r="56" spans="2:22" x14ac:dyDescent="0.4">
      <c r="B56" s="1" t="s">
        <v>11</v>
      </c>
      <c r="C56" s="6">
        <f>C53/2/C52*C21</f>
        <v>32.609267983250923</v>
      </c>
      <c r="D56" s="6">
        <f>C56/C$56</f>
        <v>1</v>
      </c>
      <c r="U56" t="s">
        <v>78</v>
      </c>
      <c r="V56">
        <f>C53/2/(2*C18-C52)*C21</f>
        <v>1.8674911179835327</v>
      </c>
    </row>
    <row r="57" spans="2:22" x14ac:dyDescent="0.4">
      <c r="B57" s="1" t="s">
        <v>12</v>
      </c>
      <c r="C57" s="6">
        <f>(C20/2*COS(RADIANS(45+C23))-C15*COS(RADIANS(2*C23)))/(C21-(C20/2*COS(RADIANS(45+C23))-C15*COS(RADIANS(2*C23)))*TAN(RADIANS(45+C23)))*C21</f>
        <v>32.136785673508065</v>
      </c>
      <c r="D57" s="6">
        <f>C57/C$55</f>
        <v>0.98551079680827125</v>
      </c>
    </row>
    <row r="58" spans="2:22" x14ac:dyDescent="0.4">
      <c r="B58" s="1" t="s">
        <v>13</v>
      </c>
      <c r="C58" s="6">
        <f>(C20/2*COS(RADIANS(45+C23))+C15*COS(RADIANS(2*C23)))/(C21+(C20/2*COS(RADIANS(45+C23))+C15*COS(RADIANS(2*C23)))*TAN(RADIANS(45+C23)))*C21</f>
        <v>29.754715364905387</v>
      </c>
      <c r="D58" s="6">
        <f>C58/C$56</f>
        <v>0.9124619227941051</v>
      </c>
    </row>
    <row r="59" spans="2:22" x14ac:dyDescent="0.4">
      <c r="B59" s="1" t="s">
        <v>14</v>
      </c>
      <c r="C59" s="6">
        <f>C17/2/C18*C21</f>
        <v>22.791423859261393</v>
      </c>
      <c r="D59" s="6">
        <f>C59/C$55</f>
        <v>0.69892473118279552</v>
      </c>
    </row>
    <row r="60" spans="2:22" x14ac:dyDescent="0.4">
      <c r="B60" s="1" t="s">
        <v>20</v>
      </c>
      <c r="C60" s="6">
        <f>C17/2/C18*C21</f>
        <v>22.791423859261393</v>
      </c>
      <c r="D60" s="6">
        <f>C60/C$56</f>
        <v>0.69892473118279552</v>
      </c>
    </row>
    <row r="61" spans="2:22" x14ac:dyDescent="0.4">
      <c r="B61" s="1" t="s">
        <v>21</v>
      </c>
      <c r="C61" s="6">
        <f>(C20/2*COS(RADIANS(45+C23))-C15*COS(RADIANS(2*C23)))/(C18+(C18-C19)/COS(RADIANS(2*C23))+(C20/2*COS(RADIANS(45+C23))-C15*COS(RADIANS(2*C23)))*TAN(RADIANS(45+C23)))*C21</f>
        <v>3.6482022281376452</v>
      </c>
      <c r="D61" s="6">
        <f>C61/C$55</f>
        <v>0.11187623806862113</v>
      </c>
    </row>
    <row r="62" spans="2:22" x14ac:dyDescent="0.4">
      <c r="B62" s="1" t="s">
        <v>15</v>
      </c>
      <c r="C62" s="6">
        <f>(C20/2*COS(RADIANS(45+C23))+C15*COS(RADIANS(2*C23)))/(C18+(C18-C19)/COS(RADIANS(2*C23))-(C20/2*COS(RADIANS(45+C23))+C15*COS(RADIANS(2*C23)))*TAN(RADIANS(45+C23)))*C21</f>
        <v>4.3640485273344893</v>
      </c>
      <c r="D62" s="6">
        <f>C62/C$56</f>
        <v>0.13382847261631242</v>
      </c>
    </row>
    <row r="63" spans="2:22" x14ac:dyDescent="0.4">
      <c r="B63" s="1" t="s">
        <v>31</v>
      </c>
      <c r="C63" s="6">
        <f>C53/2/(2*C18-C52)*C21</f>
        <v>1.8674911179835327</v>
      </c>
      <c r="D63" s="6">
        <f>C63/C$55</f>
        <v>5.726872246696034E-2</v>
      </c>
    </row>
    <row r="64" spans="2:22" x14ac:dyDescent="0.4">
      <c r="B64" s="1" t="s">
        <v>32</v>
      </c>
      <c r="C64" s="6">
        <f>C53/2/(2*C18-C52)*C21</f>
        <v>1.8674911179835327</v>
      </c>
      <c r="D64" s="6">
        <f>C64/C$56</f>
        <v>5.726872246696034E-2</v>
      </c>
    </row>
    <row r="66" spans="1:3" x14ac:dyDescent="0.4">
      <c r="B66" s="8" t="s">
        <v>41</v>
      </c>
      <c r="C66" s="4">
        <f>ABS(C57-C58)</f>
        <v>2.3820703086026782</v>
      </c>
    </row>
    <row r="68" spans="1:3" x14ac:dyDescent="0.4">
      <c r="A68" s="7"/>
    </row>
    <row r="84" spans="1:15" x14ac:dyDescent="0.4">
      <c r="B84" t="s">
        <v>29</v>
      </c>
      <c r="D84" t="s">
        <v>33</v>
      </c>
      <c r="F84" t="s">
        <v>34</v>
      </c>
      <c r="H84" t="s">
        <v>35</v>
      </c>
      <c r="J84" t="s">
        <v>36</v>
      </c>
      <c r="L84" t="s">
        <v>37</v>
      </c>
    </row>
    <row r="85" spans="1:15" x14ac:dyDescent="0.4">
      <c r="B85" t="s">
        <v>24</v>
      </c>
      <c r="D85" t="s">
        <v>25</v>
      </c>
      <c r="F85" t="s">
        <v>26</v>
      </c>
      <c r="H85" t="s">
        <v>27</v>
      </c>
      <c r="J85" t="s">
        <v>30</v>
      </c>
    </row>
    <row r="86" spans="1:15" x14ac:dyDescent="0.4">
      <c r="A86">
        <v>0</v>
      </c>
      <c r="B86">
        <f>(D$56+D$55)/2*COS(RADIANS(A86))+(D$56-D$55)/2</f>
        <v>1</v>
      </c>
      <c r="C86">
        <f>(D$56+D$55)/2*SIN(RADIANS(A86))</f>
        <v>0</v>
      </c>
      <c r="D86">
        <f>(D$58+D$57)/2*COS(RADIANS(A86))+(D$58-D$57)/2</f>
        <v>0.9124619227941051</v>
      </c>
      <c r="E86">
        <f>(D$58+D$57)/2*SIN(RADIANS(A86))</f>
        <v>0</v>
      </c>
      <c r="F86">
        <f>(D$60+D$59)/2*COS(RADIANS(A86))+(D$60-D$59)/2</f>
        <v>0.69892473118279552</v>
      </c>
      <c r="G86">
        <f>(D$60+D$59)/2*SIN(RADIANS(A86))</f>
        <v>0</v>
      </c>
      <c r="H86">
        <f>(D$62+D$61)/2*COS(RADIANS(A86))+(D$62-D$61)/2</f>
        <v>0.13382847261631242</v>
      </c>
      <c r="I86">
        <f>(D$62+D$61)/2*SIN(RADIANS(A86))</f>
        <v>0</v>
      </c>
      <c r="J86">
        <f>(D$64+D$63)/2*COS(RADIANS(A86))+(D$64-D$63)/2</f>
        <v>5.726872246696034E-2</v>
      </c>
      <c r="K86">
        <f>(D$64+D$63)/2*SIN(RADIANS(A86))</f>
        <v>0</v>
      </c>
      <c r="L86">
        <f>(D62-D61)/2+(-(D62-D61)/2*COS(RADIANS(E52))+SQRT((D62-D61)^2/4*(COS(RADIANS(E52)))^2-(D62-D61)^2/4+D59^2))*COS(RADIANS(E52))</f>
        <v>0.49967200327886407</v>
      </c>
      <c r="M86">
        <f>(-(D62-D61)/2*COS(RADIANS(E52))+SQRT((D62-D61)^2/4*(COS(RADIANS(E52)))^2-(D62-D61)^2/4+D59^2))*SIN(RADIANS(E52))</f>
        <v>0.48869588600501834</v>
      </c>
      <c r="N86">
        <f>(D62-D61)/2+(-(D62-D61)/2*COS(RADIANS(E52+90))+SQRT((D62-D61)^2/4*(COS(RADIANS(E52+90)))^2-(D62-D61)^2/4+D59^2))*COS(RADIANS(E52+90))</f>
        <v>-0.48869588600501834</v>
      </c>
      <c r="O86">
        <f>(-(D62-D61)/2*COS(RADIANS(E52+90))+SQRT((D62-D61)^2/4*(COS(RADIANS(E52+90)))^2-(D62-D61)^2/4+D59^2))*SIN(RADIANS(E52+90))</f>
        <v>0.49967200327886407</v>
      </c>
    </row>
    <row r="87" spans="1:15" x14ac:dyDescent="0.4">
      <c r="A87">
        <v>5</v>
      </c>
      <c r="B87">
        <f t="shared" ref="B87:B150" si="0">(D$56+D$55)/2*COS(RADIANS(A87))+(D$56-D$55)/2</f>
        <v>0.99619469809174555</v>
      </c>
      <c r="C87">
        <f t="shared" ref="C87:C150" si="1">(D$56+D$55)/2*SIN(RADIANS(A87))</f>
        <v>8.7155742747658166E-2</v>
      </c>
      <c r="D87">
        <f t="shared" ref="D87:D150" si="2">(D$58+D$57)/2*COS(RADIANS(A87))+(D$58-D$57)/2</f>
        <v>0.90885074318824621</v>
      </c>
      <c r="E87">
        <f t="shared" ref="E87:E150" si="3">(D$58+D$57)/2*SIN(RADIANS(A87))</f>
        <v>8.2709611045868922E-2</v>
      </c>
      <c r="F87">
        <f t="shared" ref="F87:F150" si="4">(D$60+D$59)/2*COS(RADIANS(A87))+(D$60-D$59)/2</f>
        <v>0.69626511156949944</v>
      </c>
      <c r="G87">
        <f t="shared" ref="G87:G150" si="5">(D$60+D$59)/2*SIN(RADIANS(A87))</f>
        <v>6.0915304070943865E-2</v>
      </c>
      <c r="H87">
        <f t="shared" ref="H87:H150" si="6">(D$62+D$61)/2*COS(RADIANS(A87))+(D$62-D$61)/2</f>
        <v>0.13336098231409418</v>
      </c>
      <c r="I87">
        <f t="shared" ref="I87:I150" si="7">(D$62+D$61)/2*SIN(RADIANS(A87))</f>
        <v>1.0707288278171922E-2</v>
      </c>
      <c r="J87">
        <f t="shared" ref="J87:J150" si="8">(D$64+D$63)/2*COS(RADIANS(A87))+(D$64-D$63)/2</f>
        <v>5.7050797688073522E-2</v>
      </c>
      <c r="K87">
        <f t="shared" ref="K87:K150" si="9">(D$64+D$63)/2*SIN(RADIANS(A87))</f>
        <v>4.9912980428174266E-3</v>
      </c>
      <c r="L87">
        <f>(D62-D61)/2+(-(D62-D61)/2*COS(RADIANS(E52+180))+SQRT((D62-D61)^2/4*(COS(RADIANS(E52+180)))^2-(D62-D61)^2/4+D59^2))*COS(RADIANS(E52+180))</f>
        <v>-0.48869588600501856</v>
      </c>
      <c r="M87">
        <f>(-(D62-D61)/2*COS(RADIANS(E52+180))+SQRT((D62-D61)^2/4*(COS(RADIANS(E52+180)))^2-(D62-D61)^2/4+D59^2))*SIN(RADIANS(E52+180))</f>
        <v>-0.49967200327886402</v>
      </c>
      <c r="N87">
        <f>(D62-D61)/2+(-(D62-D61)/2*COS(RADIANS(E52+270))+SQRT((D62-D61)^2/4*(COS(RADIANS(E52+270)))^2-(D62-D61)^2/4+D59^2))*COS(RADIANS(E52+270))</f>
        <v>0.49967200327886385</v>
      </c>
      <c r="O87">
        <f>(-(D62-D61)/2*COS(RADIANS(E52+270))+SQRT((D62-D61)^2/4*(COS(RADIANS(E52+270)))^2-(D62-D61)^2/4+D59^2))*SIN(RADIANS(E52+270))</f>
        <v>-0.48869588600501845</v>
      </c>
    </row>
    <row r="88" spans="1:15" x14ac:dyDescent="0.4">
      <c r="A88">
        <v>10</v>
      </c>
      <c r="B88">
        <f t="shared" si="0"/>
        <v>0.98480775301220802</v>
      </c>
      <c r="C88">
        <f t="shared" si="1"/>
        <v>0.17364817766693033</v>
      </c>
      <c r="D88">
        <f t="shared" si="2"/>
        <v>0.89804468762795986</v>
      </c>
      <c r="E88">
        <f t="shared" si="3"/>
        <v>0.1647897520102502</v>
      </c>
      <c r="F88">
        <f t="shared" si="4"/>
        <v>0.68830649404079036</v>
      </c>
      <c r="G88">
        <f t="shared" si="5"/>
        <v>0.12136700589624159</v>
      </c>
      <c r="H88">
        <f t="shared" si="6"/>
        <v>0.13196206929091769</v>
      </c>
      <c r="I88">
        <f t="shared" si="7"/>
        <v>2.1333087627309528E-2</v>
      </c>
      <c r="J88">
        <f t="shared" si="8"/>
        <v>5.6398681890566967E-2</v>
      </c>
      <c r="K88">
        <f t="shared" si="9"/>
        <v>9.9446092937008537E-3</v>
      </c>
    </row>
    <row r="89" spans="1:15" x14ac:dyDescent="0.4">
      <c r="A89">
        <v>15</v>
      </c>
      <c r="B89">
        <f t="shared" si="0"/>
        <v>0.96592582628906831</v>
      </c>
      <c r="C89">
        <f t="shared" si="1"/>
        <v>0.25881904510252074</v>
      </c>
      <c r="D89">
        <f t="shared" si="2"/>
        <v>0.88012599672093472</v>
      </c>
      <c r="E89">
        <f t="shared" si="3"/>
        <v>0.2456157434590607</v>
      </c>
      <c r="F89">
        <f t="shared" si="4"/>
        <v>0.6751094484816067</v>
      </c>
      <c r="G89">
        <f t="shared" si="5"/>
        <v>0.18089503152326714</v>
      </c>
      <c r="H89">
        <f t="shared" si="6"/>
        <v>0.1296423801195761</v>
      </c>
      <c r="I89">
        <f t="shared" si="7"/>
        <v>3.1796529298332814E-2</v>
      </c>
      <c r="J89">
        <f t="shared" si="8"/>
        <v>5.5317338069418E-2</v>
      </c>
      <c r="K89">
        <f t="shared" si="9"/>
        <v>1.4822236063139951E-2</v>
      </c>
    </row>
    <row r="90" spans="1:15" x14ac:dyDescent="0.4">
      <c r="A90">
        <v>20</v>
      </c>
      <c r="B90">
        <f t="shared" si="0"/>
        <v>0.93969262078590843</v>
      </c>
      <c r="C90">
        <f t="shared" si="1"/>
        <v>0.34202014332566871</v>
      </c>
      <c r="D90">
        <f t="shared" si="2"/>
        <v>0.85523104252457449</v>
      </c>
      <c r="E90">
        <f t="shared" si="3"/>
        <v>0.32457245079330699</v>
      </c>
      <c r="F90">
        <f t="shared" si="4"/>
        <v>0.65677441237724765</v>
      </c>
      <c r="G90">
        <f t="shared" si="5"/>
        <v>0.23904633673299419</v>
      </c>
      <c r="H90">
        <f t="shared" si="6"/>
        <v>0.12641956903532994</v>
      </c>
      <c r="I90">
        <f t="shared" si="7"/>
        <v>4.201798018212647E-2</v>
      </c>
      <c r="J90">
        <f t="shared" si="8"/>
        <v>5.38149959040388E-2</v>
      </c>
      <c r="K90">
        <f t="shared" si="9"/>
        <v>1.9587056666227721E-2</v>
      </c>
    </row>
    <row r="91" spans="1:15" x14ac:dyDescent="0.4">
      <c r="A91">
        <v>25</v>
      </c>
      <c r="B91">
        <f t="shared" si="0"/>
        <v>0.90630778703664994</v>
      </c>
      <c r="C91">
        <f t="shared" si="1"/>
        <v>0.42261826174069944</v>
      </c>
      <c r="D91">
        <f t="shared" si="2"/>
        <v>0.82354929067229787</v>
      </c>
      <c r="E91">
        <f t="shared" si="3"/>
        <v>0.40105896579481209</v>
      </c>
      <c r="F91">
        <f t="shared" si="4"/>
        <v>0.63344092642346483</v>
      </c>
      <c r="G91">
        <f t="shared" si="5"/>
        <v>0.29537835498005865</v>
      </c>
      <c r="H91">
        <f t="shared" si="6"/>
        <v>0.12231816357651687</v>
      </c>
      <c r="I91">
        <f t="shared" si="7"/>
        <v>5.1919648865584041E-2</v>
      </c>
      <c r="J91">
        <f t="shared" si="8"/>
        <v>5.1903089125446902E-2</v>
      </c>
      <c r="K91">
        <f t="shared" si="9"/>
        <v>2.4202807941097318E-2</v>
      </c>
    </row>
    <row r="92" spans="1:15" x14ac:dyDescent="0.4">
      <c r="A92">
        <v>30</v>
      </c>
      <c r="B92">
        <f t="shared" si="0"/>
        <v>0.86602540378443871</v>
      </c>
      <c r="C92">
        <f t="shared" si="1"/>
        <v>0.49999999999999994</v>
      </c>
      <c r="D92">
        <f t="shared" si="2"/>
        <v>0.7853218584256656</v>
      </c>
      <c r="E92">
        <f t="shared" si="3"/>
        <v>0.47449317990059403</v>
      </c>
      <c r="F92">
        <f t="shared" si="4"/>
        <v>0.60528657253751073</v>
      </c>
      <c r="G92">
        <f t="shared" si="5"/>
        <v>0.34946236559139771</v>
      </c>
      <c r="H92">
        <f t="shared" si="6"/>
        <v>0.11736937791517478</v>
      </c>
      <c r="I92">
        <f t="shared" si="7"/>
        <v>6.142617767123338E-2</v>
      </c>
      <c r="J92">
        <f t="shared" si="8"/>
        <v>4.9596168498668283E-2</v>
      </c>
      <c r="K92">
        <f t="shared" si="9"/>
        <v>2.8634361233480166E-2</v>
      </c>
    </row>
    <row r="93" spans="1:15" x14ac:dyDescent="0.4">
      <c r="A93">
        <v>35</v>
      </c>
      <c r="B93">
        <f t="shared" si="0"/>
        <v>0.8191520442889918</v>
      </c>
      <c r="C93">
        <f t="shared" si="1"/>
        <v>0.57357643635104605</v>
      </c>
      <c r="D93">
        <f t="shared" si="2"/>
        <v>0.74083967962642894</v>
      </c>
      <c r="E93">
        <f t="shared" si="3"/>
        <v>0.54431621440051714</v>
      </c>
      <c r="F93">
        <f t="shared" si="4"/>
        <v>0.57252562235252102</v>
      </c>
      <c r="G93">
        <f t="shared" si="5"/>
        <v>0.40088675658944067</v>
      </c>
      <c r="H93">
        <f t="shared" si="6"/>
        <v>0.11161087529834494</v>
      </c>
      <c r="I93">
        <f t="shared" si="7"/>
        <v>7.0465216174664488E-2</v>
      </c>
      <c r="J93">
        <f t="shared" si="8"/>
        <v>4.6911791082629474E-2</v>
      </c>
      <c r="K93">
        <f t="shared" si="9"/>
        <v>3.2847989746976197E-2</v>
      </c>
    </row>
    <row r="94" spans="1:15" x14ac:dyDescent="0.4">
      <c r="A94">
        <v>40</v>
      </c>
      <c r="B94">
        <f t="shared" si="0"/>
        <v>0.76604444311897801</v>
      </c>
      <c r="C94">
        <f t="shared" si="1"/>
        <v>0.64278760968653925</v>
      </c>
      <c r="D94">
        <f t="shared" si="2"/>
        <v>0.69044129051432424</v>
      </c>
      <c r="E94">
        <f t="shared" si="3"/>
        <v>0.60999667384173584</v>
      </c>
      <c r="F94">
        <f t="shared" si="4"/>
        <v>0.53540740648100604</v>
      </c>
      <c r="G94">
        <f t="shared" si="5"/>
        <v>0.44926015730779612</v>
      </c>
      <c r="H94">
        <f t="shared" si="6"/>
        <v>0.1050864814080204</v>
      </c>
      <c r="I94">
        <f t="shared" si="7"/>
        <v>7.8967971834945555E-2</v>
      </c>
      <c r="J94">
        <f t="shared" si="8"/>
        <v>4.3870386610337937E-2</v>
      </c>
      <c r="K94">
        <f t="shared" si="9"/>
        <v>3.6811625224339242E-2</v>
      </c>
    </row>
    <row r="95" spans="1:15" x14ac:dyDescent="0.4">
      <c r="A95">
        <v>45</v>
      </c>
      <c r="B95">
        <f t="shared" si="0"/>
        <v>0.70710678118654757</v>
      </c>
      <c r="C95">
        <f t="shared" si="1"/>
        <v>0.70710678118654746</v>
      </c>
      <c r="D95">
        <f t="shared" si="2"/>
        <v>0.63451025326187405</v>
      </c>
      <c r="E95">
        <f t="shared" si="3"/>
        <v>0.67103469026895701</v>
      </c>
      <c r="F95">
        <f t="shared" si="4"/>
        <v>0.49421441695833956</v>
      </c>
      <c r="G95">
        <f t="shared" si="5"/>
        <v>0.49421441695833951</v>
      </c>
      <c r="H95">
        <f t="shared" si="6"/>
        <v>9.7845850821243294E-2</v>
      </c>
      <c r="I95">
        <f t="shared" si="7"/>
        <v>8.6869733547397632E-2</v>
      </c>
      <c r="J95">
        <f t="shared" si="8"/>
        <v>4.0495102006278046E-2</v>
      </c>
      <c r="K95">
        <f t="shared" si="9"/>
        <v>4.0495102006278039E-2</v>
      </c>
    </row>
    <row r="96" spans="1:15" x14ac:dyDescent="0.4">
      <c r="A96">
        <v>50</v>
      </c>
      <c r="B96">
        <f t="shared" si="0"/>
        <v>0.64278760968653936</v>
      </c>
      <c r="C96">
        <f t="shared" si="1"/>
        <v>0.76604444311897801</v>
      </c>
      <c r="D96">
        <f t="shared" si="2"/>
        <v>0.57347223683465287</v>
      </c>
      <c r="E96">
        <f t="shared" si="3"/>
        <v>0.72696572752140731</v>
      </c>
      <c r="F96">
        <f t="shared" si="4"/>
        <v>0.44926015730779623</v>
      </c>
      <c r="G96">
        <f t="shared" si="5"/>
        <v>0.53540740648100604</v>
      </c>
      <c r="H96">
        <f t="shared" si="6"/>
        <v>8.9944089108791217E-2</v>
      </c>
      <c r="I96">
        <f t="shared" si="7"/>
        <v>9.4110364134174757E-2</v>
      </c>
      <c r="J96">
        <f t="shared" si="8"/>
        <v>3.6811625224339249E-2</v>
      </c>
      <c r="K96">
        <f t="shared" si="9"/>
        <v>4.3870386610337937E-2</v>
      </c>
    </row>
    <row r="97" spans="1:11" x14ac:dyDescent="0.4">
      <c r="A97">
        <v>55</v>
      </c>
      <c r="B97">
        <f t="shared" si="0"/>
        <v>0.57357643635104616</v>
      </c>
      <c r="C97">
        <f t="shared" si="1"/>
        <v>0.8191520442889918</v>
      </c>
      <c r="D97">
        <f t="shared" si="2"/>
        <v>0.50779177739343417</v>
      </c>
      <c r="E97">
        <f t="shared" si="3"/>
        <v>0.77736411663351201</v>
      </c>
      <c r="F97">
        <f t="shared" si="4"/>
        <v>0.40088675658944078</v>
      </c>
      <c r="G97">
        <f t="shared" si="5"/>
        <v>0.57252562235252102</v>
      </c>
      <c r="H97">
        <f t="shared" si="6"/>
        <v>8.144133344851015E-2</v>
      </c>
      <c r="I97">
        <f t="shared" si="7"/>
        <v>0.1006347580244993</v>
      </c>
      <c r="J97">
        <f t="shared" si="8"/>
        <v>3.2847989746976204E-2</v>
      </c>
      <c r="K97">
        <f t="shared" si="9"/>
        <v>4.6911791082629474E-2</v>
      </c>
    </row>
    <row r="98" spans="1:11" x14ac:dyDescent="0.4">
      <c r="A98">
        <v>60</v>
      </c>
      <c r="B98">
        <f t="shared" si="0"/>
        <v>0.50000000000000011</v>
      </c>
      <c r="C98">
        <f t="shared" si="1"/>
        <v>0.8660254037844386</v>
      </c>
      <c r="D98">
        <f t="shared" si="2"/>
        <v>0.43796874289351112</v>
      </c>
      <c r="E98">
        <f t="shared" si="3"/>
        <v>0.82184629543274856</v>
      </c>
      <c r="F98">
        <f t="shared" si="4"/>
        <v>0.34946236559139782</v>
      </c>
      <c r="G98">
        <f t="shared" si="5"/>
        <v>0.60528657253751073</v>
      </c>
      <c r="H98">
        <f t="shared" si="6"/>
        <v>7.2402294945079049E-2</v>
      </c>
      <c r="I98">
        <f t="shared" si="7"/>
        <v>0.10639326064132912</v>
      </c>
      <c r="J98">
        <f t="shared" si="8"/>
        <v>2.8634361233480177E-2</v>
      </c>
      <c r="K98">
        <f t="shared" si="9"/>
        <v>4.9596168498668276E-2</v>
      </c>
    </row>
    <row r="99" spans="1:11" x14ac:dyDescent="0.4">
      <c r="A99">
        <v>65</v>
      </c>
      <c r="B99">
        <f t="shared" si="0"/>
        <v>0.42261826174069944</v>
      </c>
      <c r="C99">
        <f t="shared" si="1"/>
        <v>0.90630778703664994</v>
      </c>
      <c r="D99">
        <f t="shared" si="2"/>
        <v>0.36453452878772902</v>
      </c>
      <c r="E99">
        <f t="shared" si="3"/>
        <v>0.86007372767938095</v>
      </c>
      <c r="F99">
        <f t="shared" si="4"/>
        <v>0.29537835498005865</v>
      </c>
      <c r="G99">
        <f t="shared" si="5"/>
        <v>0.63344092642346483</v>
      </c>
      <c r="H99">
        <f t="shared" si="6"/>
        <v>6.2895766139429682E-2</v>
      </c>
      <c r="I99">
        <f t="shared" si="7"/>
        <v>0.11134204630267122</v>
      </c>
      <c r="J99">
        <f t="shared" si="8"/>
        <v>2.4202807941097318E-2</v>
      </c>
      <c r="K99">
        <f t="shared" si="9"/>
        <v>5.1903089125446902E-2</v>
      </c>
    </row>
    <row r="100" spans="1:11" x14ac:dyDescent="0.4">
      <c r="A100">
        <v>70</v>
      </c>
      <c r="B100">
        <f t="shared" si="0"/>
        <v>0.34202014332566882</v>
      </c>
      <c r="C100">
        <f t="shared" si="1"/>
        <v>0.93969262078590832</v>
      </c>
      <c r="D100">
        <f t="shared" si="2"/>
        <v>0.28804801378622402</v>
      </c>
      <c r="E100">
        <f t="shared" si="3"/>
        <v>0.89175547953165746</v>
      </c>
      <c r="F100">
        <f t="shared" si="4"/>
        <v>0.23904633673299427</v>
      </c>
      <c r="G100">
        <f t="shared" si="5"/>
        <v>0.65677441237724754</v>
      </c>
      <c r="H100">
        <f t="shared" si="6"/>
        <v>5.2994097455972132E-2</v>
      </c>
      <c r="I100">
        <f t="shared" si="7"/>
        <v>0.11544345176148428</v>
      </c>
      <c r="J100">
        <f t="shared" si="8"/>
        <v>1.9587056666227724E-2</v>
      </c>
      <c r="K100">
        <f t="shared" si="9"/>
        <v>5.3814995904038793E-2</v>
      </c>
    </row>
    <row r="101" spans="1:11" x14ac:dyDescent="0.4">
      <c r="A101">
        <v>75</v>
      </c>
      <c r="B101">
        <f t="shared" si="0"/>
        <v>0.25881904510252074</v>
      </c>
      <c r="C101">
        <f t="shared" si="1"/>
        <v>0.96592582628906831</v>
      </c>
      <c r="D101">
        <f t="shared" si="2"/>
        <v>0.20909130645197763</v>
      </c>
      <c r="E101">
        <f t="shared" si="3"/>
        <v>0.9166504337280178</v>
      </c>
      <c r="F101">
        <f t="shared" si="4"/>
        <v>0.18089503152326714</v>
      </c>
      <c r="G101">
        <f t="shared" si="5"/>
        <v>0.6751094484816067</v>
      </c>
      <c r="H101">
        <f t="shared" si="6"/>
        <v>4.2772646572178462E-2</v>
      </c>
      <c r="I101">
        <f t="shared" si="7"/>
        <v>0.11866626284573045</v>
      </c>
      <c r="J101">
        <f t="shared" si="8"/>
        <v>1.4822236063139951E-2</v>
      </c>
      <c r="K101">
        <f t="shared" si="9"/>
        <v>5.5317338069418E-2</v>
      </c>
    </row>
    <row r="102" spans="1:11" x14ac:dyDescent="0.4">
      <c r="A102">
        <v>80</v>
      </c>
      <c r="B102">
        <f t="shared" si="0"/>
        <v>0.17364817766693041</v>
      </c>
      <c r="C102">
        <f t="shared" si="1"/>
        <v>0.98480775301220802</v>
      </c>
      <c r="D102">
        <f t="shared" si="2"/>
        <v>0.12826531500316721</v>
      </c>
      <c r="E102">
        <f t="shared" si="3"/>
        <v>0.93456912463504294</v>
      </c>
      <c r="F102">
        <f t="shared" si="4"/>
        <v>0.12136700589624165</v>
      </c>
      <c r="G102">
        <f t="shared" si="5"/>
        <v>0.68830649404079036</v>
      </c>
      <c r="H102">
        <f t="shared" si="6"/>
        <v>3.2309204901155186E-2</v>
      </c>
      <c r="I102">
        <f t="shared" si="7"/>
        <v>0.12098595201707203</v>
      </c>
      <c r="J102">
        <f t="shared" si="8"/>
        <v>9.9446092937008589E-3</v>
      </c>
      <c r="K102">
        <f t="shared" si="9"/>
        <v>5.6398681890566967E-2</v>
      </c>
    </row>
    <row r="103" spans="1:11" x14ac:dyDescent="0.4">
      <c r="A103">
        <v>85</v>
      </c>
      <c r="B103">
        <f t="shared" si="0"/>
        <v>8.7155742747658138E-2</v>
      </c>
      <c r="C103">
        <f t="shared" si="1"/>
        <v>0.99619469809174555</v>
      </c>
      <c r="D103">
        <f t="shared" si="2"/>
        <v>4.6185174038785831E-2</v>
      </c>
      <c r="E103">
        <f t="shared" si="3"/>
        <v>0.94537518019532929</v>
      </c>
      <c r="F103">
        <f t="shared" si="4"/>
        <v>6.0915304070943845E-2</v>
      </c>
      <c r="G103">
        <f t="shared" si="5"/>
        <v>0.69626511156949944</v>
      </c>
      <c r="H103">
        <f t="shared" si="6"/>
        <v>2.1683405552017566E-2</v>
      </c>
      <c r="I103">
        <f t="shared" si="7"/>
        <v>0.12238486504024854</v>
      </c>
      <c r="J103">
        <f t="shared" si="8"/>
        <v>4.9912980428174249E-3</v>
      </c>
      <c r="K103">
        <f t="shared" si="9"/>
        <v>5.7050797688073522E-2</v>
      </c>
    </row>
    <row r="104" spans="1:11" x14ac:dyDescent="0.4">
      <c r="A104">
        <v>90</v>
      </c>
      <c r="B104">
        <f t="shared" si="0"/>
        <v>6.1257422745431001E-17</v>
      </c>
      <c r="C104">
        <f t="shared" si="1"/>
        <v>1</v>
      </c>
      <c r="D104">
        <f t="shared" si="2"/>
        <v>-3.6524437007083022E-2</v>
      </c>
      <c r="E104">
        <f t="shared" si="3"/>
        <v>0.94898635980118817</v>
      </c>
      <c r="F104">
        <f t="shared" si="4"/>
        <v>4.2814327725301229E-17</v>
      </c>
      <c r="G104">
        <f t="shared" si="5"/>
        <v>0.69892473118279552</v>
      </c>
      <c r="H104">
        <f t="shared" si="6"/>
        <v>1.0976117273845655E-2</v>
      </c>
      <c r="I104">
        <f t="shared" si="7"/>
        <v>0.12285235534246677</v>
      </c>
      <c r="J104">
        <f t="shared" si="8"/>
        <v>3.5081343422493516E-18</v>
      </c>
      <c r="K104">
        <f t="shared" si="9"/>
        <v>5.726872246696034E-2</v>
      </c>
    </row>
    <row r="105" spans="1:11" x14ac:dyDescent="0.4">
      <c r="A105">
        <v>95</v>
      </c>
      <c r="B105">
        <f t="shared" si="0"/>
        <v>-8.7155742747658235E-2</v>
      </c>
      <c r="C105">
        <f t="shared" si="1"/>
        <v>0.99619469809174555</v>
      </c>
      <c r="D105">
        <f t="shared" si="2"/>
        <v>-0.11923404805295207</v>
      </c>
      <c r="E105">
        <f t="shared" si="3"/>
        <v>0.94537518019532929</v>
      </c>
      <c r="F105">
        <f t="shared" si="4"/>
        <v>-6.0915304070943914E-2</v>
      </c>
      <c r="G105">
        <f t="shared" si="5"/>
        <v>0.69626511156949944</v>
      </c>
      <c r="H105">
        <f t="shared" si="6"/>
        <v>2.6882899567371756E-4</v>
      </c>
      <c r="I105">
        <f t="shared" si="7"/>
        <v>0.12238486504024854</v>
      </c>
      <c r="J105">
        <f t="shared" si="8"/>
        <v>-4.9912980428174309E-3</v>
      </c>
      <c r="K105">
        <f t="shared" si="9"/>
        <v>5.7050797688073522E-2</v>
      </c>
    </row>
    <row r="106" spans="1:11" x14ac:dyDescent="0.4">
      <c r="A106">
        <v>100</v>
      </c>
      <c r="B106">
        <f t="shared" si="0"/>
        <v>-0.1736481776669303</v>
      </c>
      <c r="C106">
        <f t="shared" si="1"/>
        <v>0.98480775301220802</v>
      </c>
      <c r="D106">
        <f t="shared" si="2"/>
        <v>-0.20131418901733325</v>
      </c>
      <c r="E106">
        <f t="shared" si="3"/>
        <v>0.93456912463504294</v>
      </c>
      <c r="F106">
        <f t="shared" si="4"/>
        <v>-0.12136700589624158</v>
      </c>
      <c r="G106">
        <f t="shared" si="5"/>
        <v>0.68830649404079036</v>
      </c>
      <c r="H106">
        <f t="shared" si="6"/>
        <v>-1.0356970353463876E-2</v>
      </c>
      <c r="I106">
        <f t="shared" si="7"/>
        <v>0.12098595201707203</v>
      </c>
      <c r="J106">
        <f t="shared" si="8"/>
        <v>-9.9446092937008519E-3</v>
      </c>
      <c r="K106">
        <f t="shared" si="9"/>
        <v>5.6398681890566967E-2</v>
      </c>
    </row>
    <row r="107" spans="1:11" x14ac:dyDescent="0.4">
      <c r="A107">
        <v>105</v>
      </c>
      <c r="B107">
        <f t="shared" si="0"/>
        <v>-0.25881904510252085</v>
      </c>
      <c r="C107">
        <f t="shared" si="1"/>
        <v>0.96592582628906831</v>
      </c>
      <c r="D107">
        <f t="shared" si="2"/>
        <v>-0.28214018046614386</v>
      </c>
      <c r="E107">
        <f t="shared" si="3"/>
        <v>0.9166504337280178</v>
      </c>
      <c r="F107">
        <f t="shared" si="4"/>
        <v>-0.18089503152326722</v>
      </c>
      <c r="G107">
        <f t="shared" si="5"/>
        <v>0.6751094484816067</v>
      </c>
      <c r="H107">
        <f t="shared" si="6"/>
        <v>-2.082041202448718E-2</v>
      </c>
      <c r="I107">
        <f t="shared" si="7"/>
        <v>0.11866626284573045</v>
      </c>
      <c r="J107">
        <f t="shared" si="8"/>
        <v>-1.4822236063139958E-2</v>
      </c>
      <c r="K107">
        <f t="shared" si="9"/>
        <v>5.5317338069418E-2</v>
      </c>
    </row>
    <row r="108" spans="1:11" x14ac:dyDescent="0.4">
      <c r="A108">
        <v>110</v>
      </c>
      <c r="B108">
        <f t="shared" si="0"/>
        <v>-0.34202014332566871</v>
      </c>
      <c r="C108">
        <f t="shared" si="1"/>
        <v>0.93969262078590843</v>
      </c>
      <c r="D108">
        <f t="shared" si="2"/>
        <v>-0.36109688780039007</v>
      </c>
      <c r="E108">
        <f t="shared" si="3"/>
        <v>0.89175547953165757</v>
      </c>
      <c r="F108">
        <f t="shared" si="4"/>
        <v>-0.23904633673299419</v>
      </c>
      <c r="G108">
        <f t="shared" si="5"/>
        <v>0.65677441237724765</v>
      </c>
      <c r="H108">
        <f t="shared" si="6"/>
        <v>-3.1041862908280822E-2</v>
      </c>
      <c r="I108">
        <f t="shared" si="7"/>
        <v>0.11544345176148429</v>
      </c>
      <c r="J108">
        <f t="shared" si="8"/>
        <v>-1.9587056666227721E-2</v>
      </c>
      <c r="K108">
        <f t="shared" si="9"/>
        <v>5.38149959040388E-2</v>
      </c>
    </row>
    <row r="109" spans="1:11" x14ac:dyDescent="0.4">
      <c r="A109">
        <v>115</v>
      </c>
      <c r="B109">
        <f t="shared" si="0"/>
        <v>-0.42261826174069933</v>
      </c>
      <c r="C109">
        <f t="shared" si="1"/>
        <v>0.90630778703665005</v>
      </c>
      <c r="D109">
        <f t="shared" si="2"/>
        <v>-0.43758340280189512</v>
      </c>
      <c r="E109">
        <f t="shared" si="3"/>
        <v>0.86007372767938106</v>
      </c>
      <c r="F109">
        <f t="shared" si="4"/>
        <v>-0.2953783549800586</v>
      </c>
      <c r="G109">
        <f t="shared" si="5"/>
        <v>0.63344092642346495</v>
      </c>
      <c r="H109">
        <f t="shared" si="6"/>
        <v>-4.0943531591738379E-2</v>
      </c>
      <c r="I109">
        <f t="shared" si="7"/>
        <v>0.11134204630267124</v>
      </c>
      <c r="J109">
        <f t="shared" si="8"/>
        <v>-2.4202807941097314E-2</v>
      </c>
      <c r="K109">
        <f t="shared" si="9"/>
        <v>5.1903089125446909E-2</v>
      </c>
    </row>
    <row r="110" spans="1:11" x14ac:dyDescent="0.4">
      <c r="A110">
        <v>120</v>
      </c>
      <c r="B110">
        <f t="shared" si="0"/>
        <v>-0.49999999999999978</v>
      </c>
      <c r="C110">
        <f t="shared" si="1"/>
        <v>0.86602540378443871</v>
      </c>
      <c r="D110">
        <f t="shared" si="2"/>
        <v>-0.511017616907677</v>
      </c>
      <c r="E110">
        <f t="shared" si="3"/>
        <v>0.82184629543274867</v>
      </c>
      <c r="F110">
        <f t="shared" si="4"/>
        <v>-0.34946236559139759</v>
      </c>
      <c r="G110">
        <f t="shared" si="5"/>
        <v>0.60528657253751073</v>
      </c>
      <c r="H110">
        <f t="shared" si="6"/>
        <v>-5.0450060397387711E-2</v>
      </c>
      <c r="I110">
        <f t="shared" si="7"/>
        <v>0.10639326064132913</v>
      </c>
      <c r="J110">
        <f t="shared" si="8"/>
        <v>-2.8634361233480156E-2</v>
      </c>
      <c r="K110">
        <f t="shared" si="9"/>
        <v>4.9596168498668283E-2</v>
      </c>
    </row>
    <row r="111" spans="1:11" x14ac:dyDescent="0.4">
      <c r="A111">
        <v>125</v>
      </c>
      <c r="B111">
        <f t="shared" si="0"/>
        <v>-0.57357643635104616</v>
      </c>
      <c r="C111">
        <f t="shared" si="1"/>
        <v>0.81915204428899169</v>
      </c>
      <c r="D111">
        <f t="shared" si="2"/>
        <v>-0.58084065140760033</v>
      </c>
      <c r="E111">
        <f t="shared" si="3"/>
        <v>0.7773641166335119</v>
      </c>
      <c r="F111">
        <f t="shared" si="4"/>
        <v>-0.40088675658944078</v>
      </c>
      <c r="G111">
        <f t="shared" si="5"/>
        <v>0.57252562235252091</v>
      </c>
      <c r="H111">
        <f t="shared" si="6"/>
        <v>-5.9489098900818854E-2</v>
      </c>
      <c r="I111">
        <f t="shared" si="7"/>
        <v>0.10063475802449928</v>
      </c>
      <c r="J111">
        <f t="shared" si="8"/>
        <v>-3.2847989746976204E-2</v>
      </c>
      <c r="K111">
        <f t="shared" si="9"/>
        <v>4.6911791082629467E-2</v>
      </c>
    </row>
    <row r="112" spans="1:11" x14ac:dyDescent="0.4">
      <c r="A112">
        <v>130</v>
      </c>
      <c r="B112">
        <f t="shared" si="0"/>
        <v>-0.64278760968653936</v>
      </c>
      <c r="C112">
        <f t="shared" si="1"/>
        <v>0.76604444311897801</v>
      </c>
      <c r="D112">
        <f t="shared" si="2"/>
        <v>-0.64652111084881903</v>
      </c>
      <c r="E112">
        <f t="shared" si="3"/>
        <v>0.72696572752140731</v>
      </c>
      <c r="F112">
        <f t="shared" si="4"/>
        <v>-0.44926015730779623</v>
      </c>
      <c r="G112">
        <f t="shared" si="5"/>
        <v>0.53540740648100604</v>
      </c>
      <c r="H112">
        <f t="shared" si="6"/>
        <v>-6.7991854561099921E-2</v>
      </c>
      <c r="I112">
        <f t="shared" si="7"/>
        <v>9.4110364134174757E-2</v>
      </c>
      <c r="J112">
        <f t="shared" si="8"/>
        <v>-3.6811625224339249E-2</v>
      </c>
      <c r="K112">
        <f t="shared" si="9"/>
        <v>4.3870386610337937E-2</v>
      </c>
    </row>
    <row r="113" spans="1:11" x14ac:dyDescent="0.4">
      <c r="A113">
        <v>135</v>
      </c>
      <c r="B113">
        <f t="shared" si="0"/>
        <v>-0.70710678118654746</v>
      </c>
      <c r="C113">
        <f t="shared" si="1"/>
        <v>0.70710678118654757</v>
      </c>
      <c r="D113">
        <f t="shared" si="2"/>
        <v>-0.70755912727604009</v>
      </c>
      <c r="E113">
        <f t="shared" si="3"/>
        <v>0.67103469026895712</v>
      </c>
      <c r="F113">
        <f t="shared" si="4"/>
        <v>-0.49421441695833951</v>
      </c>
      <c r="G113">
        <f t="shared" si="5"/>
        <v>0.49421441695833956</v>
      </c>
      <c r="H113">
        <f t="shared" si="6"/>
        <v>-7.5893616273551984E-2</v>
      </c>
      <c r="I113">
        <f t="shared" si="7"/>
        <v>8.6869733547397646E-2</v>
      </c>
      <c r="J113">
        <f t="shared" si="8"/>
        <v>-4.0495102006278039E-2</v>
      </c>
      <c r="K113">
        <f t="shared" si="9"/>
        <v>4.0495102006278046E-2</v>
      </c>
    </row>
    <row r="114" spans="1:11" x14ac:dyDescent="0.4">
      <c r="A114">
        <v>140</v>
      </c>
      <c r="B114">
        <f t="shared" si="0"/>
        <v>-0.7660444431189779</v>
      </c>
      <c r="C114">
        <f t="shared" si="1"/>
        <v>0.64278760968653947</v>
      </c>
      <c r="D114">
        <f t="shared" si="2"/>
        <v>-0.76349016452849028</v>
      </c>
      <c r="E114">
        <f t="shared" si="3"/>
        <v>0.60999667384173606</v>
      </c>
      <c r="F114">
        <f t="shared" si="4"/>
        <v>-0.53540740648100593</v>
      </c>
      <c r="G114">
        <f t="shared" si="5"/>
        <v>0.44926015730779628</v>
      </c>
      <c r="H114">
        <f t="shared" si="6"/>
        <v>-8.3134246860329095E-2</v>
      </c>
      <c r="I114">
        <f t="shared" si="7"/>
        <v>7.8967971834945583E-2</v>
      </c>
      <c r="J114">
        <f t="shared" si="8"/>
        <v>-4.387038661033793E-2</v>
      </c>
      <c r="K114">
        <f t="shared" si="9"/>
        <v>3.6811625224339256E-2</v>
      </c>
    </row>
    <row r="115" spans="1:11" x14ac:dyDescent="0.4">
      <c r="A115">
        <v>145</v>
      </c>
      <c r="B115">
        <f t="shared" si="0"/>
        <v>-0.81915204428899191</v>
      </c>
      <c r="C115">
        <f t="shared" si="1"/>
        <v>0.57357643635104594</v>
      </c>
      <c r="D115">
        <f t="shared" si="2"/>
        <v>-0.8138885536405952</v>
      </c>
      <c r="E115">
        <f t="shared" si="3"/>
        <v>0.54431621440051703</v>
      </c>
      <c r="F115">
        <f t="shared" si="4"/>
        <v>-0.57252562235252114</v>
      </c>
      <c r="G115">
        <f t="shared" si="5"/>
        <v>0.40088675658944062</v>
      </c>
      <c r="H115">
        <f t="shared" si="6"/>
        <v>-8.9658640750653662E-2</v>
      </c>
      <c r="I115">
        <f t="shared" si="7"/>
        <v>7.0465216174664475E-2</v>
      </c>
      <c r="J115">
        <f t="shared" si="8"/>
        <v>-4.6911791082629481E-2</v>
      </c>
      <c r="K115">
        <f t="shared" si="9"/>
        <v>3.284798974697619E-2</v>
      </c>
    </row>
    <row r="116" spans="1:11" x14ac:dyDescent="0.4">
      <c r="A116">
        <v>150</v>
      </c>
      <c r="B116">
        <f t="shared" si="0"/>
        <v>-0.86602540378443871</v>
      </c>
      <c r="C116">
        <f t="shared" si="1"/>
        <v>0.49999999999999994</v>
      </c>
      <c r="D116">
        <f t="shared" si="2"/>
        <v>-0.85837073243983175</v>
      </c>
      <c r="E116">
        <f t="shared" si="3"/>
        <v>0.47449317990059403</v>
      </c>
      <c r="F116">
        <f t="shared" si="4"/>
        <v>-0.60528657253751073</v>
      </c>
      <c r="G116">
        <f t="shared" si="5"/>
        <v>0.34946236559139771</v>
      </c>
      <c r="H116">
        <f t="shared" si="6"/>
        <v>-9.5417143367483484E-2</v>
      </c>
      <c r="I116">
        <f t="shared" si="7"/>
        <v>6.142617767123338E-2</v>
      </c>
      <c r="J116">
        <f t="shared" si="8"/>
        <v>-4.9596168498668283E-2</v>
      </c>
      <c r="K116">
        <f t="shared" si="9"/>
        <v>2.8634361233480166E-2</v>
      </c>
    </row>
    <row r="117" spans="1:11" x14ac:dyDescent="0.4">
      <c r="A117">
        <v>155</v>
      </c>
      <c r="B117">
        <f t="shared" si="0"/>
        <v>-0.90630778703664994</v>
      </c>
      <c r="C117">
        <f t="shared" si="1"/>
        <v>0.4226182617406995</v>
      </c>
      <c r="D117">
        <f t="shared" si="2"/>
        <v>-0.89659816468646403</v>
      </c>
      <c r="E117">
        <f t="shared" si="3"/>
        <v>0.40105896579481215</v>
      </c>
      <c r="F117">
        <f t="shared" si="4"/>
        <v>-0.63344092642346483</v>
      </c>
      <c r="G117">
        <f t="shared" si="5"/>
        <v>0.29537835498005871</v>
      </c>
      <c r="H117">
        <f t="shared" si="6"/>
        <v>-0.10036592902882557</v>
      </c>
      <c r="I117">
        <f t="shared" si="7"/>
        <v>5.1919648865584048E-2</v>
      </c>
      <c r="J117">
        <f t="shared" si="8"/>
        <v>-5.1903089125446902E-2</v>
      </c>
      <c r="K117">
        <f t="shared" si="9"/>
        <v>2.4202807941097321E-2</v>
      </c>
    </row>
    <row r="118" spans="1:11" x14ac:dyDescent="0.4">
      <c r="A118">
        <v>160</v>
      </c>
      <c r="B118">
        <f t="shared" si="0"/>
        <v>-0.93969262078590832</v>
      </c>
      <c r="C118">
        <f t="shared" si="1"/>
        <v>0.34202014332566888</v>
      </c>
      <c r="D118">
        <f t="shared" si="2"/>
        <v>-0.92827991653874053</v>
      </c>
      <c r="E118">
        <f t="shared" si="3"/>
        <v>0.32457245079330715</v>
      </c>
      <c r="F118">
        <f t="shared" si="4"/>
        <v>-0.65677441237724754</v>
      </c>
      <c r="G118">
        <f t="shared" si="5"/>
        <v>0.23904633673299433</v>
      </c>
      <c r="H118">
        <f t="shared" si="6"/>
        <v>-0.10446733448763863</v>
      </c>
      <c r="I118">
        <f t="shared" si="7"/>
        <v>4.2017980182126491E-2</v>
      </c>
      <c r="J118">
        <f t="shared" si="8"/>
        <v>-5.3814995904038793E-2</v>
      </c>
      <c r="K118">
        <f t="shared" si="9"/>
        <v>1.9587056666227728E-2</v>
      </c>
    </row>
    <row r="119" spans="1:11" x14ac:dyDescent="0.4">
      <c r="A119">
        <v>165</v>
      </c>
      <c r="B119">
        <f t="shared" si="0"/>
        <v>-0.9659258262890682</v>
      </c>
      <c r="C119">
        <f t="shared" si="1"/>
        <v>0.25881904510252102</v>
      </c>
      <c r="D119">
        <f t="shared" si="2"/>
        <v>-0.95317487073510077</v>
      </c>
      <c r="E119">
        <f t="shared" si="3"/>
        <v>0.24561574345906095</v>
      </c>
      <c r="F119">
        <f t="shared" si="4"/>
        <v>-0.67510944848160659</v>
      </c>
      <c r="G119">
        <f t="shared" si="5"/>
        <v>0.18089503152326733</v>
      </c>
      <c r="H119">
        <f t="shared" si="6"/>
        <v>-0.10769014557188479</v>
      </c>
      <c r="I119">
        <f t="shared" si="7"/>
        <v>3.1796529298332848E-2</v>
      </c>
      <c r="J119">
        <f t="shared" si="8"/>
        <v>-5.5317338069417993E-2</v>
      </c>
      <c r="K119">
        <f t="shared" si="9"/>
        <v>1.4822236063139966E-2</v>
      </c>
    </row>
    <row r="120" spans="1:11" x14ac:dyDescent="0.4">
      <c r="A120">
        <v>170</v>
      </c>
      <c r="B120">
        <f t="shared" si="0"/>
        <v>-0.98480775301220802</v>
      </c>
      <c r="C120">
        <f t="shared" si="1"/>
        <v>0.17364817766693028</v>
      </c>
      <c r="D120">
        <f t="shared" si="2"/>
        <v>-0.97109356164212601</v>
      </c>
      <c r="E120">
        <f t="shared" si="3"/>
        <v>0.16478975201025015</v>
      </c>
      <c r="F120">
        <f t="shared" si="4"/>
        <v>-0.68830649404079036</v>
      </c>
      <c r="G120">
        <f t="shared" si="5"/>
        <v>0.12136700589624155</v>
      </c>
      <c r="H120">
        <f t="shared" si="6"/>
        <v>-0.11000983474322638</v>
      </c>
      <c r="I120">
        <f t="shared" si="7"/>
        <v>2.1333087627309521E-2</v>
      </c>
      <c r="J120">
        <f t="shared" si="8"/>
        <v>-5.6398681890566967E-2</v>
      </c>
      <c r="K120">
        <f t="shared" si="9"/>
        <v>9.9446092937008502E-3</v>
      </c>
    </row>
    <row r="121" spans="1:11" x14ac:dyDescent="0.4">
      <c r="A121">
        <v>175</v>
      </c>
      <c r="B121">
        <f t="shared" si="0"/>
        <v>-0.99619469809174555</v>
      </c>
      <c r="C121">
        <f t="shared" si="1"/>
        <v>8.7155742747658194E-2</v>
      </c>
      <c r="D121">
        <f t="shared" si="2"/>
        <v>-0.98189961720241237</v>
      </c>
      <c r="E121">
        <f t="shared" si="3"/>
        <v>8.270961104586895E-2</v>
      </c>
      <c r="F121">
        <f t="shared" si="4"/>
        <v>-0.69626511156949944</v>
      </c>
      <c r="G121">
        <f t="shared" si="5"/>
        <v>6.0915304070943886E-2</v>
      </c>
      <c r="H121">
        <f t="shared" si="6"/>
        <v>-0.11140874776640289</v>
      </c>
      <c r="I121">
        <f t="shared" si="7"/>
        <v>1.0707288278171925E-2</v>
      </c>
      <c r="J121">
        <f t="shared" si="8"/>
        <v>-5.7050797688073522E-2</v>
      </c>
      <c r="K121">
        <f t="shared" si="9"/>
        <v>4.9912980428174283E-3</v>
      </c>
    </row>
    <row r="122" spans="1:11" x14ac:dyDescent="0.4">
      <c r="A122">
        <v>180</v>
      </c>
      <c r="B122">
        <f t="shared" si="0"/>
        <v>-1</v>
      </c>
      <c r="C122">
        <f t="shared" si="1"/>
        <v>1.22514845490862E-16</v>
      </c>
      <c r="D122">
        <f t="shared" si="2"/>
        <v>-0.98551079680827125</v>
      </c>
      <c r="E122">
        <f t="shared" si="3"/>
        <v>1.1626491724397814E-16</v>
      </c>
      <c r="F122">
        <f t="shared" si="4"/>
        <v>-0.69892473118279552</v>
      </c>
      <c r="G122">
        <f t="shared" si="5"/>
        <v>8.5628655450602458E-17</v>
      </c>
      <c r="H122">
        <f t="shared" si="6"/>
        <v>-0.11187623806862113</v>
      </c>
      <c r="I122">
        <f t="shared" si="7"/>
        <v>1.505123733297079E-17</v>
      </c>
      <c r="J122">
        <f t="shared" si="8"/>
        <v>-5.726872246696034E-2</v>
      </c>
      <c r="K122">
        <f t="shared" si="9"/>
        <v>7.0162686844987031E-18</v>
      </c>
    </row>
    <row r="123" spans="1:11" x14ac:dyDescent="0.4">
      <c r="A123">
        <v>185</v>
      </c>
      <c r="B123">
        <f t="shared" si="0"/>
        <v>-0.99619469809174555</v>
      </c>
      <c r="C123">
        <f t="shared" si="1"/>
        <v>-8.7155742747657944E-2</v>
      </c>
      <c r="D123">
        <f t="shared" si="2"/>
        <v>-0.98189961720241237</v>
      </c>
      <c r="E123">
        <f t="shared" si="3"/>
        <v>-8.2709611045868714E-2</v>
      </c>
      <c r="F123">
        <f t="shared" si="4"/>
        <v>-0.69626511156949944</v>
      </c>
      <c r="G123">
        <f t="shared" si="5"/>
        <v>-6.0915304070943706E-2</v>
      </c>
      <c r="H123">
        <f t="shared" si="6"/>
        <v>-0.11140874776640289</v>
      </c>
      <c r="I123">
        <f t="shared" si="7"/>
        <v>-1.0707288278171896E-2</v>
      </c>
      <c r="J123">
        <f t="shared" si="8"/>
        <v>-5.7050797688073522E-2</v>
      </c>
      <c r="K123">
        <f t="shared" si="9"/>
        <v>-4.9912980428174145E-3</v>
      </c>
    </row>
    <row r="124" spans="1:11" x14ac:dyDescent="0.4">
      <c r="A124">
        <v>190</v>
      </c>
      <c r="B124">
        <f t="shared" si="0"/>
        <v>-0.98480775301220802</v>
      </c>
      <c r="C124">
        <f t="shared" si="1"/>
        <v>-0.17364817766693047</v>
      </c>
      <c r="D124">
        <f t="shared" si="2"/>
        <v>-0.97109356164212601</v>
      </c>
      <c r="E124">
        <f t="shared" si="3"/>
        <v>-0.16478975201025034</v>
      </c>
      <c r="F124">
        <f t="shared" si="4"/>
        <v>-0.68830649404079036</v>
      </c>
      <c r="G124">
        <f t="shared" si="5"/>
        <v>-0.12136700589624169</v>
      </c>
      <c r="H124">
        <f t="shared" si="6"/>
        <v>-0.11000983474322638</v>
      </c>
      <c r="I124">
        <f t="shared" si="7"/>
        <v>-2.1333087627309545E-2</v>
      </c>
      <c r="J124">
        <f t="shared" si="8"/>
        <v>-5.6398681890566967E-2</v>
      </c>
      <c r="K124">
        <f t="shared" si="9"/>
        <v>-9.9446092937008623E-3</v>
      </c>
    </row>
    <row r="125" spans="1:11" x14ac:dyDescent="0.4">
      <c r="A125">
        <v>195</v>
      </c>
      <c r="B125">
        <f t="shared" si="0"/>
        <v>-0.96592582628906831</v>
      </c>
      <c r="C125">
        <f t="shared" si="1"/>
        <v>-0.25881904510252079</v>
      </c>
      <c r="D125">
        <f t="shared" si="2"/>
        <v>-0.95317487073510088</v>
      </c>
      <c r="E125">
        <f t="shared" si="3"/>
        <v>-0.24561574345906076</v>
      </c>
      <c r="F125">
        <f t="shared" si="4"/>
        <v>-0.6751094484816067</v>
      </c>
      <c r="G125">
        <f t="shared" si="5"/>
        <v>-0.18089503152326716</v>
      </c>
      <c r="H125">
        <f t="shared" si="6"/>
        <v>-0.1076901455718848</v>
      </c>
      <c r="I125">
        <f t="shared" si="7"/>
        <v>-3.1796529298332821E-2</v>
      </c>
      <c r="J125">
        <f t="shared" si="8"/>
        <v>-5.5317338069418E-2</v>
      </c>
      <c r="K125">
        <f t="shared" si="9"/>
        <v>-1.4822236063139954E-2</v>
      </c>
    </row>
    <row r="126" spans="1:11" x14ac:dyDescent="0.4">
      <c r="A126">
        <v>200</v>
      </c>
      <c r="B126">
        <f t="shared" si="0"/>
        <v>-0.93969262078590843</v>
      </c>
      <c r="C126">
        <f t="shared" si="1"/>
        <v>-0.34202014332566866</v>
      </c>
      <c r="D126">
        <f t="shared" si="2"/>
        <v>-0.92827991653874065</v>
      </c>
      <c r="E126">
        <f t="shared" si="3"/>
        <v>-0.32457245079330693</v>
      </c>
      <c r="F126">
        <f t="shared" si="4"/>
        <v>-0.65677441237724765</v>
      </c>
      <c r="G126">
        <f t="shared" si="5"/>
        <v>-0.23904633673299416</v>
      </c>
      <c r="H126">
        <f t="shared" si="6"/>
        <v>-0.10446733448763865</v>
      </c>
      <c r="I126">
        <f t="shared" si="7"/>
        <v>-4.2017980182126463E-2</v>
      </c>
      <c r="J126">
        <f t="shared" si="8"/>
        <v>-5.38149959040388E-2</v>
      </c>
      <c r="K126">
        <f t="shared" si="9"/>
        <v>-1.9587056666227717E-2</v>
      </c>
    </row>
    <row r="127" spans="1:11" x14ac:dyDescent="0.4">
      <c r="A127">
        <v>205</v>
      </c>
      <c r="B127">
        <f t="shared" si="0"/>
        <v>-0.90630778703665005</v>
      </c>
      <c r="C127">
        <f t="shared" si="1"/>
        <v>-0.42261826174069927</v>
      </c>
      <c r="D127">
        <f t="shared" si="2"/>
        <v>-0.89659816468646414</v>
      </c>
      <c r="E127">
        <f t="shared" si="3"/>
        <v>-0.40105896579481198</v>
      </c>
      <c r="F127">
        <f t="shared" si="4"/>
        <v>-0.63344092642346495</v>
      </c>
      <c r="G127">
        <f t="shared" si="5"/>
        <v>-0.29537835498005854</v>
      </c>
      <c r="H127">
        <f t="shared" si="6"/>
        <v>-0.10036592902882559</v>
      </c>
      <c r="I127">
        <f t="shared" si="7"/>
        <v>-5.191964886558402E-2</v>
      </c>
      <c r="J127">
        <f t="shared" si="8"/>
        <v>-5.1903089125446909E-2</v>
      </c>
      <c r="K127">
        <f t="shared" si="9"/>
        <v>-2.4202807941097311E-2</v>
      </c>
    </row>
    <row r="128" spans="1:11" x14ac:dyDescent="0.4">
      <c r="A128">
        <v>210</v>
      </c>
      <c r="B128">
        <f t="shared" si="0"/>
        <v>-0.8660254037844386</v>
      </c>
      <c r="C128">
        <f t="shared" si="1"/>
        <v>-0.50000000000000011</v>
      </c>
      <c r="D128">
        <f t="shared" si="2"/>
        <v>-0.85837073243983164</v>
      </c>
      <c r="E128">
        <f t="shared" si="3"/>
        <v>-0.4744931799005942</v>
      </c>
      <c r="F128">
        <f t="shared" si="4"/>
        <v>-0.60528657253751073</v>
      </c>
      <c r="G128">
        <f t="shared" si="5"/>
        <v>-0.34946236559139782</v>
      </c>
      <c r="H128">
        <f t="shared" si="6"/>
        <v>-9.541714336748347E-2</v>
      </c>
      <c r="I128">
        <f t="shared" si="7"/>
        <v>-6.1426177671233401E-2</v>
      </c>
      <c r="J128">
        <f t="shared" si="8"/>
        <v>-4.9596168498668276E-2</v>
      </c>
      <c r="K128">
        <f t="shared" si="9"/>
        <v>-2.8634361233480177E-2</v>
      </c>
    </row>
    <row r="129" spans="1:11" x14ac:dyDescent="0.4">
      <c r="A129">
        <v>215</v>
      </c>
      <c r="B129">
        <f t="shared" si="0"/>
        <v>-0.8191520442889918</v>
      </c>
      <c r="C129">
        <f t="shared" si="1"/>
        <v>-0.57357643635104616</v>
      </c>
      <c r="D129">
        <f t="shared" si="2"/>
        <v>-0.81388855364059509</v>
      </c>
      <c r="E129">
        <f t="shared" si="3"/>
        <v>-0.54431621440051725</v>
      </c>
      <c r="F129">
        <f t="shared" si="4"/>
        <v>-0.57252562235252102</v>
      </c>
      <c r="G129">
        <f t="shared" si="5"/>
        <v>-0.40088675658944078</v>
      </c>
      <c r="H129">
        <f t="shared" si="6"/>
        <v>-8.9658640750653648E-2</v>
      </c>
      <c r="I129">
        <f t="shared" si="7"/>
        <v>-7.0465216174664502E-2</v>
      </c>
      <c r="J129">
        <f t="shared" si="8"/>
        <v>-4.6911791082629474E-2</v>
      </c>
      <c r="K129">
        <f t="shared" si="9"/>
        <v>-3.2847989746976204E-2</v>
      </c>
    </row>
    <row r="130" spans="1:11" x14ac:dyDescent="0.4">
      <c r="A130">
        <v>220</v>
      </c>
      <c r="B130">
        <f t="shared" si="0"/>
        <v>-0.76604444311897801</v>
      </c>
      <c r="C130">
        <f t="shared" si="1"/>
        <v>-0.64278760968653925</v>
      </c>
      <c r="D130">
        <f t="shared" si="2"/>
        <v>-0.76349016452849039</v>
      </c>
      <c r="E130">
        <f t="shared" si="3"/>
        <v>-0.60999667384173584</v>
      </c>
      <c r="F130">
        <f t="shared" si="4"/>
        <v>-0.53540740648100604</v>
      </c>
      <c r="G130">
        <f t="shared" si="5"/>
        <v>-0.44926015730779612</v>
      </c>
      <c r="H130">
        <f t="shared" si="6"/>
        <v>-8.3134246860329108E-2</v>
      </c>
      <c r="I130">
        <f t="shared" si="7"/>
        <v>-7.8967971834945555E-2</v>
      </c>
      <c r="J130">
        <f t="shared" si="8"/>
        <v>-4.3870386610337937E-2</v>
      </c>
      <c r="K130">
        <f t="shared" si="9"/>
        <v>-3.6811625224339242E-2</v>
      </c>
    </row>
    <row r="131" spans="1:11" x14ac:dyDescent="0.4">
      <c r="A131">
        <v>225</v>
      </c>
      <c r="B131">
        <f t="shared" si="0"/>
        <v>-0.70710678118654768</v>
      </c>
      <c r="C131">
        <f t="shared" si="1"/>
        <v>-0.70710678118654746</v>
      </c>
      <c r="D131">
        <f t="shared" si="2"/>
        <v>-0.7075591272760402</v>
      </c>
      <c r="E131">
        <f t="shared" si="3"/>
        <v>-0.67103469026895701</v>
      </c>
      <c r="F131">
        <f t="shared" si="4"/>
        <v>-0.49421441695833968</v>
      </c>
      <c r="G131">
        <f t="shared" si="5"/>
        <v>-0.49421441695833951</v>
      </c>
      <c r="H131">
        <f t="shared" si="6"/>
        <v>-7.5893616273552011E-2</v>
      </c>
      <c r="I131">
        <f t="shared" si="7"/>
        <v>-8.6869733547397632E-2</v>
      </c>
      <c r="J131">
        <f t="shared" si="8"/>
        <v>-4.0495102006278053E-2</v>
      </c>
      <c r="K131">
        <f t="shared" si="9"/>
        <v>-4.0495102006278039E-2</v>
      </c>
    </row>
    <row r="132" spans="1:11" x14ac:dyDescent="0.4">
      <c r="A132">
        <v>230</v>
      </c>
      <c r="B132">
        <f t="shared" si="0"/>
        <v>-0.64278760968653947</v>
      </c>
      <c r="C132">
        <f t="shared" si="1"/>
        <v>-0.7660444431189779</v>
      </c>
      <c r="D132">
        <f t="shared" si="2"/>
        <v>-0.64652111084881914</v>
      </c>
      <c r="E132">
        <f t="shared" si="3"/>
        <v>-0.7269657275214072</v>
      </c>
      <c r="F132">
        <f t="shared" si="4"/>
        <v>-0.44926015730779628</v>
      </c>
      <c r="G132">
        <f t="shared" si="5"/>
        <v>-0.53540740648100593</v>
      </c>
      <c r="H132">
        <f t="shared" si="6"/>
        <v>-6.7991854561099935E-2</v>
      </c>
      <c r="I132">
        <f t="shared" si="7"/>
        <v>-9.4110364134174743E-2</v>
      </c>
      <c r="J132">
        <f t="shared" si="8"/>
        <v>-3.6811625224339256E-2</v>
      </c>
      <c r="K132">
        <f t="shared" si="9"/>
        <v>-4.387038661033793E-2</v>
      </c>
    </row>
    <row r="133" spans="1:11" x14ac:dyDescent="0.4">
      <c r="A133">
        <v>235</v>
      </c>
      <c r="B133">
        <f t="shared" si="0"/>
        <v>-0.57357643635104638</v>
      </c>
      <c r="C133">
        <f t="shared" si="1"/>
        <v>-0.81915204428899158</v>
      </c>
      <c r="D133">
        <f t="shared" si="2"/>
        <v>-0.58084065140760044</v>
      </c>
      <c r="E133">
        <f t="shared" si="3"/>
        <v>-0.77736411663351179</v>
      </c>
      <c r="F133">
        <f t="shared" si="4"/>
        <v>-0.4008867565894409</v>
      </c>
      <c r="G133">
        <f t="shared" si="5"/>
        <v>-0.5725256223525208</v>
      </c>
      <c r="H133">
        <f t="shared" si="6"/>
        <v>-5.9489098900818882E-2</v>
      </c>
      <c r="I133">
        <f t="shared" si="7"/>
        <v>-0.10063475802449927</v>
      </c>
      <c r="J133">
        <f t="shared" si="8"/>
        <v>-3.2847989746976218E-2</v>
      </c>
      <c r="K133">
        <f t="shared" si="9"/>
        <v>-4.691179108262946E-2</v>
      </c>
    </row>
    <row r="134" spans="1:11" x14ac:dyDescent="0.4">
      <c r="A134">
        <v>240</v>
      </c>
      <c r="B134">
        <f t="shared" si="0"/>
        <v>-0.50000000000000044</v>
      </c>
      <c r="C134">
        <f t="shared" si="1"/>
        <v>-0.86602540378443837</v>
      </c>
      <c r="D134">
        <f t="shared" si="2"/>
        <v>-0.51101761690767766</v>
      </c>
      <c r="E134">
        <f t="shared" si="3"/>
        <v>-0.82184629543274834</v>
      </c>
      <c r="F134">
        <f t="shared" si="4"/>
        <v>-0.34946236559139809</v>
      </c>
      <c r="G134">
        <f t="shared" si="5"/>
        <v>-0.6052865725375105</v>
      </c>
      <c r="H134">
        <f t="shared" si="6"/>
        <v>-5.0450060397387794E-2</v>
      </c>
      <c r="I134">
        <f t="shared" si="7"/>
        <v>-0.10639326064132909</v>
      </c>
      <c r="J134">
        <f t="shared" si="8"/>
        <v>-2.8634361233480194E-2</v>
      </c>
      <c r="K134">
        <f t="shared" si="9"/>
        <v>-4.9596168498668262E-2</v>
      </c>
    </row>
    <row r="135" spans="1:11" x14ac:dyDescent="0.4">
      <c r="A135">
        <v>245</v>
      </c>
      <c r="B135">
        <f t="shared" si="0"/>
        <v>-0.42261826174069916</v>
      </c>
      <c r="C135">
        <f t="shared" si="1"/>
        <v>-0.90630778703665005</v>
      </c>
      <c r="D135">
        <f t="shared" si="2"/>
        <v>-0.43758340280189495</v>
      </c>
      <c r="E135">
        <f t="shared" si="3"/>
        <v>-0.86007372767938106</v>
      </c>
      <c r="F135">
        <f t="shared" si="4"/>
        <v>-0.29537835498005849</v>
      </c>
      <c r="G135">
        <f t="shared" si="5"/>
        <v>-0.63344092642346495</v>
      </c>
      <c r="H135">
        <f t="shared" si="6"/>
        <v>-4.0943531591738358E-2</v>
      </c>
      <c r="I135">
        <f t="shared" si="7"/>
        <v>-0.11134204630267124</v>
      </c>
      <c r="J135">
        <f t="shared" si="8"/>
        <v>-2.4202807941097304E-2</v>
      </c>
      <c r="K135">
        <f t="shared" si="9"/>
        <v>-5.1903089125446909E-2</v>
      </c>
    </row>
    <row r="136" spans="1:11" x14ac:dyDescent="0.4">
      <c r="A136">
        <v>250</v>
      </c>
      <c r="B136">
        <f t="shared" si="0"/>
        <v>-0.34202014332566855</v>
      </c>
      <c r="C136">
        <f t="shared" si="1"/>
        <v>-0.93969262078590843</v>
      </c>
      <c r="D136">
        <f t="shared" si="2"/>
        <v>-0.3610968878003899</v>
      </c>
      <c r="E136">
        <f t="shared" si="3"/>
        <v>-0.89175547953165757</v>
      </c>
      <c r="F136">
        <f t="shared" si="4"/>
        <v>-0.23904633673299408</v>
      </c>
      <c r="G136">
        <f t="shared" si="5"/>
        <v>-0.65677441237724765</v>
      </c>
      <c r="H136">
        <f t="shared" si="6"/>
        <v>-3.1041862908280801E-2</v>
      </c>
      <c r="I136">
        <f t="shared" si="7"/>
        <v>-0.11544345176148429</v>
      </c>
      <c r="J136">
        <f t="shared" si="8"/>
        <v>-1.958705666622771E-2</v>
      </c>
      <c r="K136">
        <f t="shared" si="9"/>
        <v>-5.38149959040388E-2</v>
      </c>
    </row>
    <row r="137" spans="1:11" x14ac:dyDescent="0.4">
      <c r="A137">
        <v>255</v>
      </c>
      <c r="B137">
        <f t="shared" si="0"/>
        <v>-0.25881904510252063</v>
      </c>
      <c r="C137">
        <f t="shared" si="1"/>
        <v>-0.96592582628906831</v>
      </c>
      <c r="D137">
        <f t="shared" si="2"/>
        <v>-0.28214018046614364</v>
      </c>
      <c r="E137">
        <f t="shared" si="3"/>
        <v>-0.9166504337280178</v>
      </c>
      <c r="F137">
        <f t="shared" si="4"/>
        <v>-0.18089503152326705</v>
      </c>
      <c r="G137">
        <f t="shared" si="5"/>
        <v>-0.6751094484816067</v>
      </c>
      <c r="H137">
        <f t="shared" si="6"/>
        <v>-2.0820412024487152E-2</v>
      </c>
      <c r="I137">
        <f t="shared" si="7"/>
        <v>-0.11866626284573045</v>
      </c>
      <c r="J137">
        <f t="shared" si="8"/>
        <v>-1.4822236063139944E-2</v>
      </c>
      <c r="K137">
        <f t="shared" si="9"/>
        <v>-5.5317338069418E-2</v>
      </c>
    </row>
    <row r="138" spans="1:11" x14ac:dyDescent="0.4">
      <c r="A138">
        <v>260</v>
      </c>
      <c r="B138">
        <f t="shared" si="0"/>
        <v>-0.17364817766693033</v>
      </c>
      <c r="C138">
        <f t="shared" si="1"/>
        <v>-0.98480775301220802</v>
      </c>
      <c r="D138">
        <f t="shared" si="2"/>
        <v>-0.20131418901733328</v>
      </c>
      <c r="E138">
        <f t="shared" si="3"/>
        <v>-0.93456912463504294</v>
      </c>
      <c r="F138">
        <f t="shared" si="4"/>
        <v>-0.12136700589624159</v>
      </c>
      <c r="G138">
        <f t="shared" si="5"/>
        <v>-0.68830649404079036</v>
      </c>
      <c r="H138">
        <f t="shared" si="6"/>
        <v>-1.035697035346388E-2</v>
      </c>
      <c r="I138">
        <f t="shared" si="7"/>
        <v>-0.12098595201707203</v>
      </c>
      <c r="J138">
        <f t="shared" si="8"/>
        <v>-9.9446092937008537E-3</v>
      </c>
      <c r="K138">
        <f t="shared" si="9"/>
        <v>-5.6398681890566967E-2</v>
      </c>
    </row>
    <row r="139" spans="1:11" x14ac:dyDescent="0.4">
      <c r="A139">
        <v>265</v>
      </c>
      <c r="B139">
        <f t="shared" si="0"/>
        <v>-8.7155742747658249E-2</v>
      </c>
      <c r="C139">
        <f t="shared" si="1"/>
        <v>-0.99619469809174555</v>
      </c>
      <c r="D139">
        <f t="shared" si="2"/>
        <v>-0.11923404805295208</v>
      </c>
      <c r="E139">
        <f t="shared" si="3"/>
        <v>-0.94537518019532929</v>
      </c>
      <c r="F139">
        <f t="shared" si="4"/>
        <v>-6.0915304070943921E-2</v>
      </c>
      <c r="G139">
        <f t="shared" si="5"/>
        <v>-0.69626511156949944</v>
      </c>
      <c r="H139">
        <f t="shared" si="6"/>
        <v>2.6882899567371582E-4</v>
      </c>
      <c r="I139">
        <f t="shared" si="7"/>
        <v>-0.12238486504024854</v>
      </c>
      <c r="J139">
        <f t="shared" si="8"/>
        <v>-4.9912980428174318E-3</v>
      </c>
      <c r="K139">
        <f t="shared" si="9"/>
        <v>-5.7050797688073522E-2</v>
      </c>
    </row>
    <row r="140" spans="1:11" x14ac:dyDescent="0.4">
      <c r="A140">
        <v>270</v>
      </c>
      <c r="B140">
        <f t="shared" si="0"/>
        <v>-1.83772268236293E-16</v>
      </c>
      <c r="C140">
        <f t="shared" si="1"/>
        <v>-1</v>
      </c>
      <c r="D140">
        <f t="shared" si="2"/>
        <v>-3.6524437007083251E-2</v>
      </c>
      <c r="E140">
        <f t="shared" si="3"/>
        <v>-0.94898635980118817</v>
      </c>
      <c r="F140">
        <f t="shared" si="4"/>
        <v>-1.2844298317590367E-16</v>
      </c>
      <c r="G140">
        <f t="shared" si="5"/>
        <v>-0.69892473118279552</v>
      </c>
      <c r="H140">
        <f t="shared" si="6"/>
        <v>1.0976117273845626E-2</v>
      </c>
      <c r="I140">
        <f t="shared" si="7"/>
        <v>-0.12285235534246677</v>
      </c>
      <c r="J140">
        <f t="shared" si="8"/>
        <v>-1.0524403026748055E-17</v>
      </c>
      <c r="K140">
        <f t="shared" si="9"/>
        <v>-5.726872246696034E-2</v>
      </c>
    </row>
    <row r="141" spans="1:11" x14ac:dyDescent="0.4">
      <c r="A141">
        <v>275</v>
      </c>
      <c r="B141">
        <f t="shared" si="0"/>
        <v>8.7155742747657888E-2</v>
      </c>
      <c r="C141">
        <f t="shared" si="1"/>
        <v>-0.99619469809174555</v>
      </c>
      <c r="D141">
        <f t="shared" si="2"/>
        <v>4.6185174038785595E-2</v>
      </c>
      <c r="E141">
        <f t="shared" si="3"/>
        <v>-0.94537518019532929</v>
      </c>
      <c r="F141">
        <f t="shared" si="4"/>
        <v>6.0915304070943671E-2</v>
      </c>
      <c r="G141">
        <f t="shared" si="5"/>
        <v>-0.69626511156949944</v>
      </c>
      <c r="H141">
        <f t="shared" si="6"/>
        <v>2.1683405552017539E-2</v>
      </c>
      <c r="I141">
        <f t="shared" si="7"/>
        <v>-0.12238486504024854</v>
      </c>
      <c r="J141">
        <f t="shared" si="8"/>
        <v>4.991298042817411E-3</v>
      </c>
      <c r="K141">
        <f t="shared" si="9"/>
        <v>-5.7050797688073522E-2</v>
      </c>
    </row>
    <row r="142" spans="1:11" x14ac:dyDescent="0.4">
      <c r="A142">
        <v>280</v>
      </c>
      <c r="B142">
        <f t="shared" si="0"/>
        <v>0.17364817766692997</v>
      </c>
      <c r="C142">
        <f t="shared" si="1"/>
        <v>-0.98480775301220813</v>
      </c>
      <c r="D142">
        <f t="shared" si="2"/>
        <v>0.12826531500316676</v>
      </c>
      <c r="E142">
        <f t="shared" si="3"/>
        <v>-0.93456912463504305</v>
      </c>
      <c r="F142">
        <f t="shared" si="4"/>
        <v>0.12136700589624135</v>
      </c>
      <c r="G142">
        <f t="shared" si="5"/>
        <v>-0.68830649404079047</v>
      </c>
      <c r="H142">
        <f t="shared" si="6"/>
        <v>3.2309204901155131E-2</v>
      </c>
      <c r="I142">
        <f t="shared" si="7"/>
        <v>-0.12098595201707205</v>
      </c>
      <c r="J142">
        <f t="shared" si="8"/>
        <v>9.9446092937008328E-3</v>
      </c>
      <c r="K142">
        <f t="shared" si="9"/>
        <v>-5.6398681890566973E-2</v>
      </c>
    </row>
    <row r="143" spans="1:11" x14ac:dyDescent="0.4">
      <c r="A143">
        <v>285</v>
      </c>
      <c r="B143">
        <f t="shared" si="0"/>
        <v>0.2588190451025203</v>
      </c>
      <c r="C143">
        <f t="shared" si="1"/>
        <v>-0.96592582628906842</v>
      </c>
      <c r="D143">
        <f t="shared" si="2"/>
        <v>0.20909130645197721</v>
      </c>
      <c r="E143">
        <f t="shared" si="3"/>
        <v>-0.91665043372801791</v>
      </c>
      <c r="F143">
        <f t="shared" si="4"/>
        <v>0.18089503152326683</v>
      </c>
      <c r="G143">
        <f t="shared" si="5"/>
        <v>-0.67510944848160681</v>
      </c>
      <c r="H143">
        <f t="shared" si="6"/>
        <v>4.2772646572178406E-2</v>
      </c>
      <c r="I143">
        <f t="shared" si="7"/>
        <v>-0.11866626284573047</v>
      </c>
      <c r="J143">
        <f t="shared" si="8"/>
        <v>1.4822236063139925E-2</v>
      </c>
      <c r="K143">
        <f t="shared" si="9"/>
        <v>-5.5317338069418E-2</v>
      </c>
    </row>
    <row r="144" spans="1:11" x14ac:dyDescent="0.4">
      <c r="A144">
        <v>290</v>
      </c>
      <c r="B144">
        <f t="shared" si="0"/>
        <v>0.34202014332566899</v>
      </c>
      <c r="C144">
        <f t="shared" si="1"/>
        <v>-0.93969262078590832</v>
      </c>
      <c r="D144">
        <f t="shared" si="2"/>
        <v>0.28804801378622419</v>
      </c>
      <c r="E144">
        <f t="shared" si="3"/>
        <v>-0.89175547953165746</v>
      </c>
      <c r="F144">
        <f t="shared" si="4"/>
        <v>0.23904633673299439</v>
      </c>
      <c r="G144">
        <f t="shared" si="5"/>
        <v>-0.65677441237724754</v>
      </c>
      <c r="H144">
        <f t="shared" si="6"/>
        <v>5.2994097455972153E-2</v>
      </c>
      <c r="I144">
        <f t="shared" si="7"/>
        <v>-0.11544345176148428</v>
      </c>
      <c r="J144">
        <f t="shared" si="8"/>
        <v>1.9587056666227735E-2</v>
      </c>
      <c r="K144">
        <f t="shared" si="9"/>
        <v>-5.3814995904038793E-2</v>
      </c>
    </row>
    <row r="145" spans="1:11" x14ac:dyDescent="0.4">
      <c r="A145">
        <v>295</v>
      </c>
      <c r="B145">
        <f t="shared" si="0"/>
        <v>0.42261826174069961</v>
      </c>
      <c r="C145">
        <f t="shared" si="1"/>
        <v>-0.90630778703664994</v>
      </c>
      <c r="D145">
        <f t="shared" si="2"/>
        <v>0.36453452878772918</v>
      </c>
      <c r="E145">
        <f t="shared" si="3"/>
        <v>-0.86007372767938095</v>
      </c>
      <c r="F145">
        <f t="shared" si="4"/>
        <v>0.29537835498005877</v>
      </c>
      <c r="G145">
        <f t="shared" si="5"/>
        <v>-0.63344092642346483</v>
      </c>
      <c r="H145">
        <f t="shared" si="6"/>
        <v>6.289576613942971E-2</v>
      </c>
      <c r="I145">
        <f t="shared" si="7"/>
        <v>-0.11134204630267122</v>
      </c>
      <c r="J145">
        <f t="shared" si="8"/>
        <v>2.4202807941097328E-2</v>
      </c>
      <c r="K145">
        <f t="shared" si="9"/>
        <v>-5.1903089125446902E-2</v>
      </c>
    </row>
    <row r="146" spans="1:11" x14ac:dyDescent="0.4">
      <c r="A146">
        <v>300</v>
      </c>
      <c r="B146">
        <f t="shared" si="0"/>
        <v>0.50000000000000011</v>
      </c>
      <c r="C146">
        <f t="shared" si="1"/>
        <v>-0.8660254037844386</v>
      </c>
      <c r="D146">
        <f t="shared" si="2"/>
        <v>0.43796874289351112</v>
      </c>
      <c r="E146">
        <f t="shared" si="3"/>
        <v>-0.82184629543274856</v>
      </c>
      <c r="F146">
        <f t="shared" si="4"/>
        <v>0.34946236559139782</v>
      </c>
      <c r="G146">
        <f t="shared" si="5"/>
        <v>-0.60528657253751073</v>
      </c>
      <c r="H146">
        <f t="shared" si="6"/>
        <v>7.2402294945079049E-2</v>
      </c>
      <c r="I146">
        <f t="shared" si="7"/>
        <v>-0.10639326064132912</v>
      </c>
      <c r="J146">
        <f t="shared" si="8"/>
        <v>2.8634361233480177E-2</v>
      </c>
      <c r="K146">
        <f t="shared" si="9"/>
        <v>-4.9596168498668276E-2</v>
      </c>
    </row>
    <row r="147" spans="1:11" x14ac:dyDescent="0.4">
      <c r="A147">
        <v>305</v>
      </c>
      <c r="B147">
        <f t="shared" si="0"/>
        <v>0.57357643635104605</v>
      </c>
      <c r="C147">
        <f t="shared" si="1"/>
        <v>-0.8191520442889918</v>
      </c>
      <c r="D147">
        <f t="shared" si="2"/>
        <v>0.50779177739343406</v>
      </c>
      <c r="E147">
        <f t="shared" si="3"/>
        <v>-0.77736411663351201</v>
      </c>
      <c r="F147">
        <f t="shared" si="4"/>
        <v>0.40088675658944067</v>
      </c>
      <c r="G147">
        <f t="shared" si="5"/>
        <v>-0.57252562235252102</v>
      </c>
      <c r="H147">
        <f t="shared" si="6"/>
        <v>8.1441333448510136E-2</v>
      </c>
      <c r="I147">
        <f t="shared" si="7"/>
        <v>-0.1006347580244993</v>
      </c>
      <c r="J147">
        <f t="shared" si="8"/>
        <v>3.2847989746976197E-2</v>
      </c>
      <c r="K147">
        <f t="shared" si="9"/>
        <v>-4.6911791082629474E-2</v>
      </c>
    </row>
    <row r="148" spans="1:11" x14ac:dyDescent="0.4">
      <c r="A148">
        <v>310</v>
      </c>
      <c r="B148">
        <f t="shared" si="0"/>
        <v>0.64278760968653925</v>
      </c>
      <c r="C148">
        <f t="shared" si="1"/>
        <v>-0.76604444311897812</v>
      </c>
      <c r="D148">
        <f t="shared" si="2"/>
        <v>0.57347223683465276</v>
      </c>
      <c r="E148">
        <f t="shared" si="3"/>
        <v>-0.72696572752140742</v>
      </c>
      <c r="F148">
        <f t="shared" si="4"/>
        <v>0.44926015730779612</v>
      </c>
      <c r="G148">
        <f t="shared" si="5"/>
        <v>-0.53540740648100604</v>
      </c>
      <c r="H148">
        <f t="shared" si="6"/>
        <v>8.9944089108791203E-2</v>
      </c>
      <c r="I148">
        <f t="shared" si="7"/>
        <v>-9.411036413417477E-2</v>
      </c>
      <c r="J148">
        <f t="shared" si="8"/>
        <v>3.6811625224339242E-2</v>
      </c>
      <c r="K148">
        <f t="shared" si="9"/>
        <v>-4.3870386610337944E-2</v>
      </c>
    </row>
    <row r="149" spans="1:11" x14ac:dyDescent="0.4">
      <c r="A149">
        <v>315</v>
      </c>
      <c r="B149">
        <f t="shared" si="0"/>
        <v>0.70710678118654735</v>
      </c>
      <c r="C149">
        <f t="shared" si="1"/>
        <v>-0.70710678118654768</v>
      </c>
      <c r="D149">
        <f t="shared" si="2"/>
        <v>0.63451025326187382</v>
      </c>
      <c r="E149">
        <f t="shared" si="3"/>
        <v>-0.67103469026895712</v>
      </c>
      <c r="F149">
        <f t="shared" si="4"/>
        <v>0.4942144169583394</v>
      </c>
      <c r="G149">
        <f t="shared" si="5"/>
        <v>-0.49421441695833968</v>
      </c>
      <c r="H149">
        <f t="shared" si="6"/>
        <v>9.7845850821243266E-2</v>
      </c>
      <c r="I149">
        <f t="shared" si="7"/>
        <v>-8.686973354739766E-2</v>
      </c>
      <c r="J149">
        <f t="shared" si="8"/>
        <v>4.0495102006278032E-2</v>
      </c>
      <c r="K149">
        <f t="shared" si="9"/>
        <v>-4.0495102006278053E-2</v>
      </c>
    </row>
    <row r="150" spans="1:11" x14ac:dyDescent="0.4">
      <c r="A150">
        <v>320</v>
      </c>
      <c r="B150">
        <f t="shared" si="0"/>
        <v>0.76604444311897779</v>
      </c>
      <c r="C150">
        <f t="shared" si="1"/>
        <v>-0.64278760968653958</v>
      </c>
      <c r="D150">
        <f t="shared" si="2"/>
        <v>0.69044129051432401</v>
      </c>
      <c r="E150">
        <f t="shared" si="3"/>
        <v>-0.60999667384173617</v>
      </c>
      <c r="F150">
        <f t="shared" si="4"/>
        <v>0.53540740648100582</v>
      </c>
      <c r="G150">
        <f t="shared" si="5"/>
        <v>-0.44926015730779639</v>
      </c>
      <c r="H150">
        <f t="shared" si="6"/>
        <v>0.10508648140802038</v>
      </c>
      <c r="I150">
        <f t="shared" si="7"/>
        <v>-7.8967971834945597E-2</v>
      </c>
      <c r="J150">
        <f t="shared" si="8"/>
        <v>4.3870386610337923E-2</v>
      </c>
      <c r="K150">
        <f t="shared" si="9"/>
        <v>-3.6811625224339263E-2</v>
      </c>
    </row>
    <row r="151" spans="1:11" x14ac:dyDescent="0.4">
      <c r="A151">
        <v>325</v>
      </c>
      <c r="B151">
        <f t="shared" ref="B151:B158" si="10">(D$56+D$55)/2*COS(RADIANS(A151))+(D$56-D$55)/2</f>
        <v>0.81915204428899158</v>
      </c>
      <c r="C151">
        <f t="shared" ref="C151:C158" si="11">(D$56+D$55)/2*SIN(RADIANS(A151))</f>
        <v>-0.57357643635104649</v>
      </c>
      <c r="D151">
        <f t="shared" ref="D151:D158" si="12">(D$58+D$57)/2*COS(RADIANS(A151))+(D$58-D$57)/2</f>
        <v>0.74083967962642872</v>
      </c>
      <c r="E151">
        <f t="shared" ref="E151:E158" si="13">(D$58+D$57)/2*SIN(RADIANS(A151))</f>
        <v>-0.54431621440051747</v>
      </c>
      <c r="F151">
        <f t="shared" ref="F151:F158" si="14">(D$60+D$59)/2*COS(RADIANS(A151))+(D$60-D$59)/2</f>
        <v>0.5725256223525208</v>
      </c>
      <c r="G151">
        <f t="shared" ref="G151:G158" si="15">(D$60+D$59)/2*SIN(RADIANS(A151))</f>
        <v>-0.40088675658944101</v>
      </c>
      <c r="H151">
        <f t="shared" ref="H151:H158" si="16">(D$62+D$61)/2*COS(RADIANS(A151))+(D$62-D$61)/2</f>
        <v>0.11161087529834492</v>
      </c>
      <c r="I151">
        <f t="shared" ref="I151:I158" si="17">(D$62+D$61)/2*SIN(RADIANS(A151))</f>
        <v>-7.0465216174664544E-2</v>
      </c>
      <c r="J151">
        <f t="shared" ref="J151:J158" si="18">(D$64+D$63)/2*COS(RADIANS(A151))+(D$64-D$63)/2</f>
        <v>4.691179108262946E-2</v>
      </c>
      <c r="K151">
        <f t="shared" ref="K151:K158" si="19">(D$64+D$63)/2*SIN(RADIANS(A151))</f>
        <v>-3.2847989746976225E-2</v>
      </c>
    </row>
    <row r="152" spans="1:11" x14ac:dyDescent="0.4">
      <c r="A152">
        <v>330</v>
      </c>
      <c r="B152">
        <f t="shared" si="10"/>
        <v>0.86602540378443837</v>
      </c>
      <c r="C152">
        <f t="shared" si="11"/>
        <v>-0.50000000000000044</v>
      </c>
      <c r="D152">
        <f t="shared" si="12"/>
        <v>0.78532185842566526</v>
      </c>
      <c r="E152">
        <f t="shared" si="13"/>
        <v>-0.47449317990059453</v>
      </c>
      <c r="F152">
        <f t="shared" si="14"/>
        <v>0.6052865725375105</v>
      </c>
      <c r="G152">
        <f t="shared" si="15"/>
        <v>-0.34946236559139809</v>
      </c>
      <c r="H152">
        <f t="shared" si="16"/>
        <v>0.11736937791517474</v>
      </c>
      <c r="I152">
        <f t="shared" si="17"/>
        <v>-6.1426177671233442E-2</v>
      </c>
      <c r="J152">
        <f t="shared" si="18"/>
        <v>4.9596168498668262E-2</v>
      </c>
      <c r="K152">
        <f t="shared" si="19"/>
        <v>-2.8634361233480194E-2</v>
      </c>
    </row>
    <row r="153" spans="1:11" x14ac:dyDescent="0.4">
      <c r="A153">
        <v>335</v>
      </c>
      <c r="B153">
        <f t="shared" si="10"/>
        <v>0.90630778703665005</v>
      </c>
      <c r="C153">
        <f t="shared" si="11"/>
        <v>-0.42261826174069922</v>
      </c>
      <c r="D153">
        <f t="shared" si="12"/>
        <v>0.82354929067229798</v>
      </c>
      <c r="E153">
        <f t="shared" si="13"/>
        <v>-0.40105896579481193</v>
      </c>
      <c r="F153">
        <f t="shared" si="14"/>
        <v>0.63344092642346495</v>
      </c>
      <c r="G153">
        <f t="shared" si="15"/>
        <v>-0.29537835498005854</v>
      </c>
      <c r="H153">
        <f t="shared" si="16"/>
        <v>0.12231816357651688</v>
      </c>
      <c r="I153">
        <f t="shared" si="17"/>
        <v>-5.1919648865584013E-2</v>
      </c>
      <c r="J153">
        <f t="shared" si="18"/>
        <v>5.1903089125446909E-2</v>
      </c>
      <c r="K153">
        <f t="shared" si="19"/>
        <v>-2.4202807941097308E-2</v>
      </c>
    </row>
    <row r="154" spans="1:11" x14ac:dyDescent="0.4">
      <c r="A154">
        <v>340</v>
      </c>
      <c r="B154">
        <f t="shared" si="10"/>
        <v>0.93969262078590843</v>
      </c>
      <c r="C154">
        <f t="shared" si="11"/>
        <v>-0.3420201433256686</v>
      </c>
      <c r="D154">
        <f t="shared" si="12"/>
        <v>0.85523104252457449</v>
      </c>
      <c r="E154">
        <f t="shared" si="13"/>
        <v>-0.32457245079330688</v>
      </c>
      <c r="F154">
        <f t="shared" si="14"/>
        <v>0.65677441237724765</v>
      </c>
      <c r="G154">
        <f t="shared" si="15"/>
        <v>-0.23904633673299414</v>
      </c>
      <c r="H154">
        <f t="shared" si="16"/>
        <v>0.12641956903532994</v>
      </c>
      <c r="I154">
        <f t="shared" si="17"/>
        <v>-4.2017980182126456E-2</v>
      </c>
      <c r="J154">
        <f t="shared" si="18"/>
        <v>5.38149959040388E-2</v>
      </c>
      <c r="K154">
        <f t="shared" si="19"/>
        <v>-1.9587056666227714E-2</v>
      </c>
    </row>
    <row r="155" spans="1:11" x14ac:dyDescent="0.4">
      <c r="A155">
        <v>345</v>
      </c>
      <c r="B155">
        <f t="shared" si="10"/>
        <v>0.96592582628906831</v>
      </c>
      <c r="C155">
        <f t="shared" si="11"/>
        <v>-0.25881904510252068</v>
      </c>
      <c r="D155">
        <f t="shared" si="12"/>
        <v>0.88012599672093472</v>
      </c>
      <c r="E155">
        <f t="shared" si="13"/>
        <v>-0.24561574345906065</v>
      </c>
      <c r="F155">
        <f t="shared" si="14"/>
        <v>0.6751094484816067</v>
      </c>
      <c r="G155">
        <f t="shared" si="15"/>
        <v>-0.18089503152326711</v>
      </c>
      <c r="H155">
        <f t="shared" si="16"/>
        <v>0.1296423801195761</v>
      </c>
      <c r="I155">
        <f t="shared" si="17"/>
        <v>-3.1796529298332807E-2</v>
      </c>
      <c r="J155">
        <f t="shared" si="18"/>
        <v>5.5317338069418E-2</v>
      </c>
      <c r="K155">
        <f t="shared" si="19"/>
        <v>-1.4822236063139947E-2</v>
      </c>
    </row>
    <row r="156" spans="1:11" x14ac:dyDescent="0.4">
      <c r="A156">
        <v>350</v>
      </c>
      <c r="B156">
        <f t="shared" si="10"/>
        <v>0.98480775301220802</v>
      </c>
      <c r="C156">
        <f t="shared" si="11"/>
        <v>-0.17364817766693039</v>
      </c>
      <c r="D156">
        <f t="shared" si="12"/>
        <v>0.89804468762795986</v>
      </c>
      <c r="E156">
        <f t="shared" si="13"/>
        <v>-0.16478975201025026</v>
      </c>
      <c r="F156">
        <f t="shared" si="14"/>
        <v>0.68830649404079036</v>
      </c>
      <c r="G156">
        <f t="shared" si="15"/>
        <v>-0.12136700589624164</v>
      </c>
      <c r="H156">
        <f t="shared" si="16"/>
        <v>0.13196206929091769</v>
      </c>
      <c r="I156">
        <f t="shared" si="17"/>
        <v>-2.1333087627309535E-2</v>
      </c>
      <c r="J156">
        <f t="shared" si="18"/>
        <v>5.6398681890566967E-2</v>
      </c>
      <c r="K156">
        <f t="shared" si="19"/>
        <v>-9.9446092937008571E-3</v>
      </c>
    </row>
    <row r="157" spans="1:11" x14ac:dyDescent="0.4">
      <c r="A157">
        <v>355</v>
      </c>
      <c r="B157">
        <f t="shared" si="10"/>
        <v>0.99619469809174555</v>
      </c>
      <c r="C157">
        <f t="shared" si="11"/>
        <v>-8.7155742747658319E-2</v>
      </c>
      <c r="D157">
        <f t="shared" si="12"/>
        <v>0.90885074318824621</v>
      </c>
      <c r="E157">
        <f t="shared" si="13"/>
        <v>-8.2709611045869075E-2</v>
      </c>
      <c r="F157">
        <f t="shared" si="14"/>
        <v>0.69626511156949944</v>
      </c>
      <c r="G157">
        <f t="shared" si="15"/>
        <v>-6.0915304070943969E-2</v>
      </c>
      <c r="H157">
        <f t="shared" si="16"/>
        <v>0.13336098231409418</v>
      </c>
      <c r="I157">
        <f t="shared" si="17"/>
        <v>-1.0707288278171941E-2</v>
      </c>
      <c r="J157">
        <f t="shared" si="18"/>
        <v>5.7050797688073522E-2</v>
      </c>
      <c r="K157">
        <f t="shared" si="19"/>
        <v>-4.9912980428174353E-3</v>
      </c>
    </row>
    <row r="158" spans="1:11" x14ac:dyDescent="0.4">
      <c r="A158">
        <v>360</v>
      </c>
      <c r="B158">
        <f t="shared" si="10"/>
        <v>1</v>
      </c>
      <c r="C158">
        <f t="shared" si="11"/>
        <v>-2.45029690981724E-16</v>
      </c>
      <c r="D158">
        <f t="shared" si="12"/>
        <v>0.9124619227941051</v>
      </c>
      <c r="E158">
        <f t="shared" si="13"/>
        <v>-2.3252983448795629E-16</v>
      </c>
      <c r="F158">
        <f t="shared" si="14"/>
        <v>0.69892473118279552</v>
      </c>
      <c r="G158">
        <f t="shared" si="15"/>
        <v>-1.7125731090120492E-16</v>
      </c>
      <c r="H158">
        <f t="shared" si="16"/>
        <v>0.13382847261631242</v>
      </c>
      <c r="I158">
        <f t="shared" si="17"/>
        <v>-3.0102474665941581E-17</v>
      </c>
      <c r="J158">
        <f t="shared" si="18"/>
        <v>5.726872246696034E-2</v>
      </c>
      <c r="K158">
        <f t="shared" si="19"/>
        <v>-1.4032537368997406E-17</v>
      </c>
    </row>
  </sheetData>
  <mergeCells count="2">
    <mergeCell ref="B32:D32"/>
    <mergeCell ref="B33:D33"/>
  </mergeCells>
  <phoneticPr fontId="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newtone_calc_v2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2023-01-08T04:12:12Z</dcterms:modified>
</cp:coreProperties>
</file>