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W:\WIN\天体関係\計算\"/>
    </mc:Choice>
  </mc:AlternateContent>
  <xr:revisionPtr revIDLastSave="0" documentId="13_ncr:1_{9719A0BC-8178-41D6-BED0-975A8839D53B}" xr6:coauthVersionLast="47" xr6:coauthVersionMax="47" xr10:uidLastSave="{00000000-0000-0000-0000-000000000000}"/>
  <bookViews>
    <workbookView xWindow="38640" yWindow="1470" windowWidth="28800" windowHeight="15885" xr2:uid="{A3F6869C-64D4-45F0-8281-185434CC2B4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6" i="1" l="1"/>
  <c r="B129" i="1"/>
  <c r="B128" i="1"/>
  <c r="B127" i="1"/>
  <c r="B126" i="1"/>
  <c r="B77" i="1"/>
  <c r="C127" i="1" s="1"/>
  <c r="D127" i="1" s="1"/>
  <c r="B121" i="1" l="1"/>
  <c r="C129" i="1" s="1"/>
  <c r="D129" i="1" s="1"/>
  <c r="B9" i="1"/>
  <c r="B99" i="1" l="1"/>
  <c r="C128" i="1" s="1"/>
  <c r="D128" i="1" s="1"/>
  <c r="B55" i="1"/>
  <c r="C126" i="1" s="1"/>
  <c r="D126" i="1" s="1"/>
  <c r="C121" i="1" l="1"/>
  <c r="C99" i="1"/>
  <c r="H99" i="1" s="1"/>
  <c r="C77" i="1"/>
  <c r="H77" i="1" s="1"/>
  <c r="C55" i="1"/>
  <c r="H55" i="1" s="1"/>
  <c r="B17" i="1"/>
  <c r="B16" i="1"/>
  <c r="B15" i="1"/>
  <c r="B14" i="1"/>
  <c r="B33" i="1" l="1"/>
  <c r="E33" i="1" s="1"/>
  <c r="H121" i="1"/>
  <c r="H33" i="1" s="1"/>
  <c r="C33" i="1"/>
  <c r="G33" i="1" l="1"/>
  <c r="J55" i="1" l="1"/>
  <c r="J77" i="1"/>
  <c r="J99" i="1"/>
  <c r="J121" i="1"/>
  <c r="J33" i="1"/>
</calcChain>
</file>

<file path=xl/sharedStrings.xml><?xml version="1.0" encoding="utf-8"?>
<sst xmlns="http://schemas.openxmlformats.org/spreadsheetml/2006/main" count="124" uniqueCount="80">
  <si>
    <t>RA</t>
    <phoneticPr fontId="1"/>
  </si>
  <si>
    <t>DEC</t>
    <phoneticPr fontId="1"/>
  </si>
  <si>
    <t>露光(sec)</t>
    <rPh sb="0" eb="2">
      <t>ロコウ</t>
    </rPh>
    <phoneticPr fontId="1"/>
  </si>
  <si>
    <t>Gain</t>
    <phoneticPr fontId="1"/>
  </si>
  <si>
    <t>Offset</t>
    <phoneticPr fontId="1"/>
  </si>
  <si>
    <t>温度</t>
    <rPh sb="0" eb="2">
      <t>オンド</t>
    </rPh>
    <phoneticPr fontId="1"/>
  </si>
  <si>
    <t>BG強度</t>
    <rPh sb="2" eb="4">
      <t>キョウド</t>
    </rPh>
    <phoneticPr fontId="1"/>
  </si>
  <si>
    <t>e-/sec</t>
    <phoneticPr fontId="1"/>
  </si>
  <si>
    <t>System Gain</t>
    <phoneticPr fontId="1"/>
  </si>
  <si>
    <t>等級</t>
    <phoneticPr fontId="1"/>
  </si>
  <si>
    <t>撮影日時</t>
    <rPh sb="0" eb="2">
      <t>サツエイ</t>
    </rPh>
    <rPh sb="2" eb="4">
      <t>ニチジ</t>
    </rPh>
    <phoneticPr fontId="1"/>
  </si>
  <si>
    <t>←ステラナビゲータで確認しました。</t>
    <rPh sb="10" eb="12">
      <t>カクニン</t>
    </rPh>
    <phoneticPr fontId="1"/>
  </si>
  <si>
    <t>恒星の等級</t>
    <rPh sb="0" eb="2">
      <t>コウセイ</t>
    </rPh>
    <rPh sb="3" eb="5">
      <t>トウキュウ</t>
    </rPh>
    <phoneticPr fontId="1"/>
  </si>
  <si>
    <t>(LOG(ADU/sec))</t>
    <phoneticPr fontId="1"/>
  </si>
  <si>
    <t>平方秒/pixel</t>
    <rPh sb="0" eb="2">
      <t>ヘイホウ</t>
    </rPh>
    <rPh sb="2" eb="3">
      <t>ビョウ</t>
    </rPh>
    <phoneticPr fontId="1"/>
  </si>
  <si>
    <t>e-/sec/平方秒</t>
    <rPh sb="7" eb="9">
      <t>ヘイホウ</t>
    </rPh>
    <rPh sb="9" eb="10">
      <t>ビョウ</t>
    </rPh>
    <phoneticPr fontId="1"/>
  </si>
  <si>
    <t>明るさ①</t>
    <rPh sb="0" eb="1">
      <t>アカ</t>
    </rPh>
    <phoneticPr fontId="1"/>
  </si>
  <si>
    <t>明るさ②</t>
    <rPh sb="0" eb="1">
      <t>アカ</t>
    </rPh>
    <phoneticPr fontId="1"/>
  </si>
  <si>
    <r>
      <t>=10</t>
    </r>
    <r>
      <rPr>
        <vertAlign val="superscript"/>
        <sz val="11"/>
        <color theme="1"/>
        <rFont val="游ゴシック"/>
        <family val="3"/>
        <charset val="128"/>
        <scheme val="minor"/>
      </rPr>
      <t>0.4(②の等級-①の等級）</t>
    </r>
    <rPh sb="9" eb="11">
      <t>トウキュウ</t>
    </rPh>
    <rPh sb="14" eb="16">
      <t>トウキュウ</t>
    </rPh>
    <phoneticPr fontId="1"/>
  </si>
  <si>
    <r>
      <t>0等級の明るさ=10</t>
    </r>
    <r>
      <rPr>
        <vertAlign val="superscript"/>
        <sz val="11"/>
        <color theme="1"/>
        <rFont val="游ゴシック"/>
        <family val="3"/>
        <charset val="128"/>
        <scheme val="minor"/>
      </rPr>
      <t>0.4(恒星の等級-0)</t>
    </r>
    <r>
      <rPr>
        <sz val="11"/>
        <color theme="1"/>
        <rFont val="游ゴシック"/>
        <family val="2"/>
        <charset val="128"/>
        <scheme val="minor"/>
      </rPr>
      <t>・恒星の明るさ=10</t>
    </r>
    <r>
      <rPr>
        <vertAlign val="superscript"/>
        <sz val="11"/>
        <color theme="1"/>
        <rFont val="游ゴシック"/>
        <family val="3"/>
        <charset val="128"/>
        <scheme val="minor"/>
      </rPr>
      <t>0.4・恒星の等級</t>
    </r>
    <r>
      <rPr>
        <sz val="11"/>
        <color theme="1"/>
        <rFont val="游ゴシック"/>
        <family val="2"/>
        <charset val="128"/>
        <scheme val="minor"/>
      </rPr>
      <t>・恒星の明るさ</t>
    </r>
    <rPh sb="1" eb="3">
      <t>トウキュウ</t>
    </rPh>
    <rPh sb="4" eb="5">
      <t>アカ</t>
    </rPh>
    <rPh sb="14" eb="16">
      <t>コウセイ</t>
    </rPh>
    <rPh sb="17" eb="19">
      <t>トウキュウ</t>
    </rPh>
    <rPh sb="23" eb="25">
      <t>コウセイ</t>
    </rPh>
    <rPh sb="26" eb="27">
      <t>アカ</t>
    </rPh>
    <rPh sb="36" eb="38">
      <t>コウセイ</t>
    </rPh>
    <rPh sb="39" eb="41">
      <t>トウキュウ</t>
    </rPh>
    <rPh sb="42" eb="44">
      <t>コウセイ</t>
    </rPh>
    <rPh sb="45" eb="46">
      <t>アカ</t>
    </rPh>
    <phoneticPr fontId="1"/>
  </si>
  <si>
    <t>背景等級=2.5・LOG(0等級の明るさ/背景の明るさ)</t>
    <rPh sb="0" eb="2">
      <t>ハイケイ</t>
    </rPh>
    <rPh sb="2" eb="4">
      <t>トウキュウ</t>
    </rPh>
    <rPh sb="14" eb="16">
      <t>トウキュウ</t>
    </rPh>
    <rPh sb="17" eb="18">
      <t>アカ</t>
    </rPh>
    <rPh sb="21" eb="23">
      <t>ハイケイ</t>
    </rPh>
    <rPh sb="24" eb="25">
      <t>アカ</t>
    </rPh>
    <phoneticPr fontId="1"/>
  </si>
  <si>
    <t>↓</t>
    <phoneticPr fontId="1"/>
  </si>
  <si>
    <t>↓0等級の明るさ</t>
    <rPh sb="2" eb="4">
      <t>トウキュウ</t>
    </rPh>
    <rPh sb="5" eb="6">
      <t>アカ</t>
    </rPh>
    <phoneticPr fontId="1"/>
  </si>
  <si>
    <t>↓0等級明るさ平均</t>
    <rPh sb="2" eb="4">
      <t>トウキュウ</t>
    </rPh>
    <rPh sb="4" eb="5">
      <t>アカ</t>
    </rPh>
    <rPh sb="7" eb="9">
      <t>ヘイキン</t>
    </rPh>
    <phoneticPr fontId="1"/>
  </si>
  <si>
    <t>外気温</t>
    <rPh sb="0" eb="3">
      <t>ガイキオン</t>
    </rPh>
    <phoneticPr fontId="1"/>
  </si>
  <si>
    <t>10℃</t>
    <phoneticPr fontId="1"/>
  </si>
  <si>
    <t>カメラ</t>
    <phoneticPr fontId="1"/>
  </si>
  <si>
    <t>QHY268M</t>
    <phoneticPr fontId="1"/>
  </si>
  <si>
    <t>カメラ温度</t>
    <rPh sb="3" eb="5">
      <t>オンド</t>
    </rPh>
    <phoneticPr fontId="1"/>
  </si>
  <si>
    <t>-15℃</t>
    <phoneticPr fontId="1"/>
  </si>
  <si>
    <t>モード</t>
    <phoneticPr fontId="1"/>
  </si>
  <si>
    <t>PhotographicMode</t>
    <phoneticPr fontId="1"/>
  </si>
  <si>
    <t>光学系</t>
    <rPh sb="0" eb="2">
      <t>ヒカリガク</t>
    </rPh>
    <rPh sb="2" eb="3">
      <t>ケイ</t>
    </rPh>
    <phoneticPr fontId="1"/>
  </si>
  <si>
    <t>BRC250M</t>
    <phoneticPr fontId="1"/>
  </si>
  <si>
    <t>焦点距離</t>
    <rPh sb="0" eb="2">
      <t>ショウテン</t>
    </rPh>
    <rPh sb="2" eb="4">
      <t>キョリ</t>
    </rPh>
    <phoneticPr fontId="1"/>
  </si>
  <si>
    <t>1か所目</t>
    <rPh sb="2" eb="3">
      <t>ショ</t>
    </rPh>
    <rPh sb="3" eb="4">
      <t>メ</t>
    </rPh>
    <phoneticPr fontId="1"/>
  </si>
  <si>
    <t>2か所目</t>
    <rPh sb="2" eb="3">
      <t>ショ</t>
    </rPh>
    <rPh sb="3" eb="4">
      <t>メ</t>
    </rPh>
    <phoneticPr fontId="1"/>
  </si>
  <si>
    <t>3か所目</t>
    <rPh sb="2" eb="3">
      <t>ショ</t>
    </rPh>
    <rPh sb="3" eb="4">
      <t>メ</t>
    </rPh>
    <phoneticPr fontId="1"/>
  </si>
  <si>
    <t>4か所目</t>
    <rPh sb="2" eb="3">
      <t>ショ</t>
    </rPh>
    <rPh sb="3" eb="4">
      <t>メ</t>
    </rPh>
    <phoneticPr fontId="1"/>
  </si>
  <si>
    <t>5か所目</t>
    <rPh sb="2" eb="3">
      <t>ショ</t>
    </rPh>
    <rPh sb="3" eb="4">
      <t>メ</t>
    </rPh>
    <phoneticPr fontId="1"/>
  </si>
  <si>
    <t>平均</t>
    <rPh sb="0" eb="2">
      <t>ヘイキン</t>
    </rPh>
    <phoneticPr fontId="1"/>
  </si>
  <si>
    <t>矩形測光平均値（カウント）</t>
    <rPh sb="0" eb="2">
      <t>クケイ</t>
    </rPh>
    <rPh sb="2" eb="4">
      <t>ソッコウ</t>
    </rPh>
    <rPh sb="4" eb="6">
      <t>ヘイキン</t>
    </rPh>
    <rPh sb="6" eb="7">
      <t>アタイ</t>
    </rPh>
    <phoneticPr fontId="1"/>
  </si>
  <si>
    <t>e-/counts</t>
    <phoneticPr fontId="1"/>
  </si>
  <si>
    <t>←不明な場合は1でよい</t>
    <rPh sb="1" eb="3">
      <t>フメイ</t>
    </rPh>
    <rPh sb="4" eb="6">
      <t>バアイ</t>
    </rPh>
    <phoneticPr fontId="1"/>
  </si>
  <si>
    <t>counts/sec</t>
    <phoneticPr fontId="1"/>
  </si>
  <si>
    <t>counts/sec/平方秒</t>
    <rPh sb="11" eb="13">
      <t>ヘイホウ</t>
    </rPh>
    <rPh sb="13" eb="14">
      <t>ビョウ</t>
    </rPh>
    <phoneticPr fontId="1"/>
  </si>
  <si>
    <t>2)恒星の総カウント分析～１</t>
    <rPh sb="2" eb="4">
      <t>コウセイ</t>
    </rPh>
    <rPh sb="5" eb="6">
      <t>ソウ</t>
    </rPh>
    <rPh sb="10" eb="12">
      <t>ブンセキ</t>
    </rPh>
    <phoneticPr fontId="1"/>
  </si>
  <si>
    <t>←ステラナビゲータで確認</t>
    <rPh sb="10" eb="12">
      <t>カクニン</t>
    </rPh>
    <phoneticPr fontId="1"/>
  </si>
  <si>
    <t>総計(counts)</t>
    <rPh sb="0" eb="2">
      <t>ソウケイ</t>
    </rPh>
    <phoneticPr fontId="1"/>
  </si>
  <si>
    <t>明るさ</t>
    <rPh sb="0" eb="1">
      <t>アカ</t>
    </rPh>
    <phoneticPr fontId="1"/>
  </si>
  <si>
    <t>2)恒星の総カウント分析～2</t>
    <rPh sb="2" eb="4">
      <t>コウセイ</t>
    </rPh>
    <rPh sb="10" eb="12">
      <t>ブンセキ</t>
    </rPh>
    <phoneticPr fontId="1"/>
  </si>
  <si>
    <t>2)恒星の総カウント分析～3</t>
    <rPh sb="2" eb="4">
      <t>コウセイ</t>
    </rPh>
    <rPh sb="10" eb="12">
      <t>ブンセキ</t>
    </rPh>
    <phoneticPr fontId="1"/>
  </si>
  <si>
    <t>2)恒星の総カウント分析～4</t>
    <rPh sb="2" eb="4">
      <t>コウセイ</t>
    </rPh>
    <rPh sb="10" eb="12">
      <t>ブンセキ</t>
    </rPh>
    <phoneticPr fontId="1"/>
  </si>
  <si>
    <t>(counts/sec)</t>
    <phoneticPr fontId="1"/>
  </si>
  <si>
    <t>傾き</t>
    <rPh sb="0" eb="1">
      <t>カタム</t>
    </rPh>
    <phoneticPr fontId="1"/>
  </si>
  <si>
    <t>メモ欄</t>
    <rPh sb="2" eb="3">
      <t>ラン</t>
    </rPh>
    <phoneticPr fontId="1"/>
  </si>
  <si>
    <t>入力しなくても問題ない</t>
    <rPh sb="0" eb="2">
      <t>ニュウリョク</t>
    </rPh>
    <rPh sb="7" eb="9">
      <t>モンダイ</t>
    </rPh>
    <phoneticPr fontId="1"/>
  </si>
  <si>
    <t>計測値入力欄</t>
    <rPh sb="0" eb="2">
      <t>ケイソク</t>
    </rPh>
    <rPh sb="2" eb="3">
      <t>アタイ</t>
    </rPh>
    <rPh sb="3" eb="5">
      <t>ニュウリョク</t>
    </rPh>
    <rPh sb="5" eb="6">
      <t>ラン</t>
    </rPh>
    <phoneticPr fontId="1"/>
  </si>
  <si>
    <t>計算結果欄</t>
    <rPh sb="0" eb="2">
      <t>ケイサン</t>
    </rPh>
    <rPh sb="2" eb="4">
      <t>ケッカ</t>
    </rPh>
    <rPh sb="4" eb="5">
      <t>ラン</t>
    </rPh>
    <phoneticPr fontId="1"/>
  </si>
  <si>
    <t>マカリで読み取った値（背景光（夜空）：矩形測光、恒星：開口測光）を入力する欄</t>
    <rPh sb="4" eb="5">
      <t>ヨ</t>
    </rPh>
    <rPh sb="6" eb="7">
      <t>ト</t>
    </rPh>
    <rPh sb="9" eb="10">
      <t>アタイ</t>
    </rPh>
    <rPh sb="11" eb="13">
      <t>ハイケイ</t>
    </rPh>
    <rPh sb="13" eb="14">
      <t>ヒカリ</t>
    </rPh>
    <rPh sb="15" eb="17">
      <t>ヨゾラ</t>
    </rPh>
    <rPh sb="19" eb="21">
      <t>クケイ</t>
    </rPh>
    <rPh sb="21" eb="23">
      <t>ソッコウ</t>
    </rPh>
    <rPh sb="24" eb="26">
      <t>コウセイ</t>
    </rPh>
    <rPh sb="27" eb="29">
      <t>カイコウ</t>
    </rPh>
    <rPh sb="29" eb="31">
      <t>ソッコウ</t>
    </rPh>
    <rPh sb="33" eb="35">
      <t>ニュウリョク</t>
    </rPh>
    <rPh sb="37" eb="38">
      <t>ラン</t>
    </rPh>
    <phoneticPr fontId="1"/>
  </si>
  <si>
    <t>結果を表示する欄（数式などを変更しないこと）</t>
    <rPh sb="0" eb="2">
      <t>ケッカ</t>
    </rPh>
    <rPh sb="3" eb="5">
      <t>ヒョウジ</t>
    </rPh>
    <rPh sb="7" eb="8">
      <t>ラン</t>
    </rPh>
    <rPh sb="9" eb="11">
      <t>スウシキ</t>
    </rPh>
    <rPh sb="14" eb="16">
      <t>ヘンコウ</t>
    </rPh>
    <phoneticPr fontId="1"/>
  </si>
  <si>
    <t>恒星等級欄</t>
    <rPh sb="0" eb="2">
      <t>コウセイ</t>
    </rPh>
    <rPh sb="2" eb="4">
      <t>トウキュウ</t>
    </rPh>
    <rPh sb="4" eb="5">
      <t>ラン</t>
    </rPh>
    <phoneticPr fontId="1"/>
  </si>
  <si>
    <t>ステラナビゲータなどで明るさを読み取る恒星の等級を確認して入力する欄</t>
    <rPh sb="11" eb="12">
      <t>アカ</t>
    </rPh>
    <rPh sb="15" eb="16">
      <t>ヨ</t>
    </rPh>
    <rPh sb="17" eb="18">
      <t>ト</t>
    </rPh>
    <rPh sb="19" eb="21">
      <t>コウセイ</t>
    </rPh>
    <rPh sb="22" eb="24">
      <t>トウキュウ</t>
    </rPh>
    <rPh sb="25" eb="27">
      <t>カクニン</t>
    </rPh>
    <rPh sb="29" eb="31">
      <t>ニュウリョク</t>
    </rPh>
    <rPh sb="33" eb="34">
      <t>ラン</t>
    </rPh>
    <phoneticPr fontId="1"/>
  </si>
  <si>
    <t>標準設定欄</t>
    <rPh sb="0" eb="2">
      <t>ヒョウジュン</t>
    </rPh>
    <rPh sb="2" eb="4">
      <t>セッテイ</t>
    </rPh>
    <rPh sb="4" eb="5">
      <t>ラン</t>
    </rPh>
    <phoneticPr fontId="1"/>
  </si>
  <si>
    <t>標準値が入力してある欄（必要があれば、数字を書き換える）</t>
    <rPh sb="0" eb="2">
      <t>ヒョウジュン</t>
    </rPh>
    <rPh sb="2" eb="3">
      <t>アタイ</t>
    </rPh>
    <rPh sb="4" eb="6">
      <t>ニュウリョク</t>
    </rPh>
    <rPh sb="10" eb="11">
      <t>ラン</t>
    </rPh>
    <rPh sb="12" eb="14">
      <t>ヒツヨウ</t>
    </rPh>
    <rPh sb="19" eb="21">
      <t>スウジ</t>
    </rPh>
    <rPh sb="22" eb="23">
      <t>カ</t>
    </rPh>
    <rPh sb="24" eb="25">
      <t>カ</t>
    </rPh>
    <phoneticPr fontId="1"/>
  </si>
  <si>
    <t>3)恒星等級と明るさの関係性分析（計測の正しさチェック）</t>
    <rPh sb="2" eb="4">
      <t>コウセイ</t>
    </rPh>
    <rPh sb="4" eb="6">
      <t>トウキュウ</t>
    </rPh>
    <rPh sb="7" eb="8">
      <t>アカ</t>
    </rPh>
    <rPh sb="11" eb="13">
      <t>カンケイ</t>
    </rPh>
    <rPh sb="13" eb="14">
      <t>セイ</t>
    </rPh>
    <rPh sb="14" eb="16">
      <t>ブンセキ</t>
    </rPh>
    <rPh sb="17" eb="19">
      <t>ケイソク</t>
    </rPh>
    <rPh sb="20" eb="21">
      <t>タダ</t>
    </rPh>
    <phoneticPr fontId="1"/>
  </si>
  <si>
    <t>←Astrometry.netで読み取ったFOVを入力する</t>
    <rPh sb="16" eb="17">
      <t>ヨ</t>
    </rPh>
    <rPh sb="18" eb="19">
      <t>ト</t>
    </rPh>
    <rPh sb="25" eb="27">
      <t>ニュウリョク</t>
    </rPh>
    <phoneticPr fontId="1"/>
  </si>
  <si>
    <t>秒/pixel</t>
    <rPh sb="0" eb="1">
      <t>ビョウ</t>
    </rPh>
    <phoneticPr fontId="1"/>
  </si>
  <si>
    <t>FOV</t>
    <phoneticPr fontId="1"/>
  </si>
  <si>
    <t>1)背景光の分析</t>
    <rPh sb="2" eb="4">
      <t>ハイケイ</t>
    </rPh>
    <rPh sb="4" eb="5">
      <t>ヒカリ</t>
    </rPh>
    <rPh sb="6" eb="8">
      <t>ブンセキ</t>
    </rPh>
    <phoneticPr fontId="1"/>
  </si>
  <si>
    <t>直線に載っていない場合は、正しい計測または分析ができていないため、やり直しが必要です。</t>
    <rPh sb="0" eb="2">
      <t>チョクセン</t>
    </rPh>
    <rPh sb="3" eb="4">
      <t>ノ</t>
    </rPh>
    <rPh sb="9" eb="11">
      <t>バアイ</t>
    </rPh>
    <rPh sb="13" eb="14">
      <t>タダ</t>
    </rPh>
    <rPh sb="16" eb="18">
      <t>ケイソク</t>
    </rPh>
    <rPh sb="21" eb="23">
      <t>ブンセキ</t>
    </rPh>
    <rPh sb="35" eb="36">
      <t>ナオ</t>
    </rPh>
    <rPh sb="38" eb="40">
      <t>ヒツヨウ</t>
    </rPh>
    <phoneticPr fontId="1"/>
  </si>
  <si>
    <t>1点のみおかしいという場合は、その計測点のみを空欄にするやり方でも構いません</t>
    <rPh sb="1" eb="2">
      <t>テン</t>
    </rPh>
    <rPh sb="11" eb="13">
      <t>バアイ</t>
    </rPh>
    <rPh sb="17" eb="19">
      <t>ケイソク</t>
    </rPh>
    <rPh sb="19" eb="20">
      <t>テン</t>
    </rPh>
    <rPh sb="23" eb="25">
      <t>クウラン</t>
    </rPh>
    <rPh sb="30" eb="31">
      <t>カタ</t>
    </rPh>
    <rPh sb="33" eb="34">
      <t>カマ</t>
    </rPh>
    <phoneticPr fontId="1"/>
  </si>
  <si>
    <t>-0.4から遠い値になった場合は恒星の明るさが正しく計測、または分析できていません。</t>
    <phoneticPr fontId="1"/>
  </si>
  <si>
    <t>その場合は分析する恒星を変える、計測をやり直す（ピントがあっていない、ガイドエラー、雲の通過などが考えられます）。</t>
    <rPh sb="2" eb="4">
      <t>バアイ</t>
    </rPh>
    <rPh sb="5" eb="7">
      <t>ブンセキ</t>
    </rPh>
    <rPh sb="9" eb="11">
      <t>コウセイ</t>
    </rPh>
    <rPh sb="12" eb="13">
      <t>カ</t>
    </rPh>
    <rPh sb="16" eb="18">
      <t>ケイソク</t>
    </rPh>
    <rPh sb="21" eb="22">
      <t>ナオ</t>
    </rPh>
    <rPh sb="42" eb="43">
      <t>クモ</t>
    </rPh>
    <rPh sb="44" eb="46">
      <t>ツウカ</t>
    </rPh>
    <rPh sb="49" eb="50">
      <t>カンガ</t>
    </rPh>
    <phoneticPr fontId="1"/>
  </si>
  <si>
    <t>また、あまりに暗い恒星の場合には、マカリでの開口測光がうまくいかないことがあります。</t>
    <rPh sb="7" eb="8">
      <t>クラ</t>
    </rPh>
    <rPh sb="9" eb="11">
      <t>コウセイ</t>
    </rPh>
    <rPh sb="12" eb="14">
      <t>バアイ</t>
    </rPh>
    <rPh sb="22" eb="24">
      <t>カイコウ</t>
    </rPh>
    <rPh sb="24" eb="26">
      <t>ソッコウ</t>
    </rPh>
    <phoneticPr fontId="1"/>
  </si>
  <si>
    <r>
      <t>←</t>
    </r>
    <r>
      <rPr>
        <b/>
        <sz val="11"/>
        <color rgb="FFFF0000"/>
        <rFont val="游ゴシック"/>
        <family val="3"/>
        <charset val="128"/>
        <scheme val="minor"/>
      </rPr>
      <t>-0.4</t>
    </r>
    <r>
      <rPr>
        <sz val="11"/>
        <color rgb="FF0000FF"/>
        <rFont val="游ゴシック"/>
        <family val="3"/>
        <charset val="128"/>
        <scheme val="minor"/>
      </rPr>
      <t>に近いことを確認して下さい。</t>
    </r>
    <rPh sb="6" eb="7">
      <t>チカ</t>
    </rPh>
    <rPh sb="11" eb="13">
      <t>カクニン</t>
    </rPh>
    <rPh sb="15" eb="16">
      <t>クダ</t>
    </rPh>
    <phoneticPr fontId="1"/>
  </si>
  <si>
    <t>左のグラフの4つのプロットが直線にのっていることを確認して下さい。</t>
    <rPh sb="0" eb="1">
      <t>ヒダリ</t>
    </rPh>
    <rPh sb="14" eb="16">
      <t>チョクセン</t>
    </rPh>
    <rPh sb="25" eb="27">
      <t>カクニン</t>
    </rPh>
    <rPh sb="29" eb="30">
      <t>クダ</t>
    </rPh>
    <phoneticPr fontId="1"/>
  </si>
  <si>
    <t>夜空の明るさ（等/平方秒角）</t>
    <rPh sb="0" eb="2">
      <t>ヨゾラ</t>
    </rPh>
    <rPh sb="3" eb="4">
      <t>アカ</t>
    </rPh>
    <rPh sb="7" eb="8">
      <t>トウ</t>
    </rPh>
    <rPh sb="9" eb="11">
      <t>ヘイホウ</t>
    </rPh>
    <rPh sb="11" eb="12">
      <t>ビョウ</t>
    </rPh>
    <rPh sb="12" eb="13">
      <t>カク</t>
    </rPh>
    <phoneticPr fontId="1"/>
  </si>
  <si>
    <t>夜空の明るさ（等/平方秒角）</t>
    <rPh sb="0" eb="2">
      <t>ヨゾラ</t>
    </rPh>
    <rPh sb="3" eb="4">
      <t>アカ</t>
    </rPh>
    <rPh sb="7" eb="8">
      <t>トウ</t>
    </rPh>
    <rPh sb="9" eb="12">
      <t>ヘイホウビョウ</t>
    </rPh>
    <rPh sb="12" eb="13">
      <t>カク</t>
    </rPh>
    <phoneticPr fontId="1"/>
  </si>
  <si>
    <t>↓この恒星のみから算出</t>
    <rPh sb="3" eb="5">
      <t>コウセイ</t>
    </rPh>
    <rPh sb="9" eb="11">
      <t>サンシュツ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</si>
</sst>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vertAlign val="superscript"/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rgb="FF0000FF"/>
      <name val="游ゴシック"/>
      <family val="2"/>
      <charset val="128"/>
      <scheme val="minor"/>
    </font>
    <font>
      <sz val="11"/>
      <color rgb="FF0000FF"/>
      <name val="游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C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0" borderId="0" xfId="0" applyFill="1">
      <alignment vertical="center"/>
    </xf>
    <xf numFmtId="0" fontId="0" fillId="5" borderId="0" xfId="0" applyFill="1">
      <alignment vertical="center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4" fillId="0" borderId="0" xfId="0" applyFont="1">
      <alignment vertical="center"/>
    </xf>
    <xf numFmtId="0" fontId="0" fillId="6" borderId="0" xfId="0" applyFill="1">
      <alignment vertical="center"/>
    </xf>
    <xf numFmtId="14" fontId="0" fillId="7" borderId="0" xfId="0" applyNumberFormat="1" applyFill="1">
      <alignment vertical="center"/>
    </xf>
    <xf numFmtId="0" fontId="0" fillId="7" borderId="0" xfId="0" applyFill="1">
      <alignment vertical="center"/>
    </xf>
    <xf numFmtId="20" fontId="0" fillId="7" borderId="0" xfId="0" applyNumberFormat="1" applyFill="1">
      <alignment vertical="center"/>
    </xf>
    <xf numFmtId="0" fontId="0" fillId="7" borderId="0" xfId="0" quotePrefix="1" applyFill="1">
      <alignment vertical="center"/>
    </xf>
    <xf numFmtId="0" fontId="0" fillId="8" borderId="0" xfId="0" applyFill="1">
      <alignment vertical="center"/>
    </xf>
    <xf numFmtId="0" fontId="2" fillId="6" borderId="0" xfId="0" applyFont="1" applyFill="1">
      <alignment vertical="center"/>
    </xf>
    <xf numFmtId="0" fontId="5" fillId="2" borderId="0" xfId="0" applyFont="1" applyFill="1">
      <alignment vertical="center"/>
    </xf>
    <xf numFmtId="0" fontId="0" fillId="9" borderId="0" xfId="0" applyFill="1">
      <alignment vertical="center"/>
    </xf>
    <xf numFmtId="0" fontId="0" fillId="10" borderId="0" xfId="0" applyFill="1">
      <alignment vertical="center"/>
    </xf>
    <xf numFmtId="0" fontId="0" fillId="0" borderId="0" xfId="0" applyFill="1" applyAlignment="1">
      <alignment vertical="center"/>
    </xf>
    <xf numFmtId="0" fontId="0" fillId="0" borderId="0" xfId="0" quotePrefix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quotePrefix="1" applyFont="1">
      <alignment vertical="center"/>
    </xf>
    <xf numFmtId="0" fontId="6" fillId="2" borderId="0" xfId="0" applyFont="1" applyFill="1">
      <alignment vertical="center"/>
    </xf>
    <xf numFmtId="0" fontId="6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  <color rgb="FFFFCC99"/>
      <color rgb="FFFFCCFF"/>
      <color rgb="FFFFFFCC"/>
      <color rgb="FFCCFFCC"/>
      <color rgb="FFCCFFFF"/>
      <color rgb="FF99CC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背景光（夜空の明るさ）測定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25575865516810398"/>
                  <c:y val="-1.9907407407407408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Sheet1!$A$14:$A$17</c:f>
              <c:numCache>
                <c:formatCode>General</c:formatCode>
                <c:ptCount val="4"/>
                <c:pt idx="0">
                  <c:v>20</c:v>
                </c:pt>
                <c:pt idx="1">
                  <c:v>10</c:v>
                </c:pt>
                <c:pt idx="2">
                  <c:v>5</c:v>
                </c:pt>
                <c:pt idx="3">
                  <c:v>2</c:v>
                </c:pt>
              </c:numCache>
            </c:numRef>
          </c:xVal>
          <c:yVal>
            <c:numRef>
              <c:f>Sheet1!$B$14:$B$17</c:f>
              <c:numCache>
                <c:formatCode>General</c:formatCode>
                <c:ptCount val="4"/>
                <c:pt idx="0">
                  <c:v>84.64</c:v>
                </c:pt>
                <c:pt idx="1">
                  <c:v>81.02000000000001</c:v>
                </c:pt>
                <c:pt idx="2">
                  <c:v>79.059999999999988</c:v>
                </c:pt>
                <c:pt idx="3">
                  <c:v>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4BE-4920-8E0C-6CC1FDBDC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7036688"/>
        <c:axId val="547034720"/>
      </c:scatterChart>
      <c:valAx>
        <c:axId val="547036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露光時間</a:t>
                </a:r>
                <a:r>
                  <a:rPr lang="en-US" altLang="ja-JP"/>
                  <a:t>(sec)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7034720"/>
        <c:crosses val="autoZero"/>
        <c:crossBetween val="midCat"/>
      </c:valAx>
      <c:valAx>
        <c:axId val="547034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BG</a:t>
                </a:r>
                <a:r>
                  <a:rPr lang="ja-JP" altLang="en-US"/>
                  <a:t>のカウント数</a:t>
                </a:r>
                <a:r>
                  <a:rPr lang="en-US" altLang="ja-JP"/>
                  <a:t>(counts)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70366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恒星</a:t>
            </a:r>
            <a:r>
              <a:rPr lang="en-US" altLang="ja-JP"/>
              <a:t>4</a:t>
            </a:r>
            <a:r>
              <a:rPr lang="ja-JP" altLang="en-US"/>
              <a:t>の明るさ</a:t>
            </a:r>
            <a:endParaRPr lang="en-US" alt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Sheet1!$B$103</c:f>
              <c:strCache>
                <c:ptCount val="1"/>
                <c:pt idx="0">
                  <c:v>総計(counts)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Sheet1!$A$104:$A$107</c:f>
              <c:numCache>
                <c:formatCode>General</c:formatCode>
                <c:ptCount val="4"/>
                <c:pt idx="0">
                  <c:v>20</c:v>
                </c:pt>
                <c:pt idx="1">
                  <c:v>10</c:v>
                </c:pt>
                <c:pt idx="2">
                  <c:v>5</c:v>
                </c:pt>
                <c:pt idx="3">
                  <c:v>2</c:v>
                </c:pt>
              </c:numCache>
            </c:numRef>
          </c:xVal>
          <c:yVal>
            <c:numRef>
              <c:f>Sheet1!$B$104:$B$107</c:f>
              <c:numCache>
                <c:formatCode>General</c:formatCode>
                <c:ptCount val="4"/>
                <c:pt idx="0">
                  <c:v>747042</c:v>
                </c:pt>
                <c:pt idx="1">
                  <c:v>392962</c:v>
                </c:pt>
                <c:pt idx="2">
                  <c:v>218727</c:v>
                </c:pt>
                <c:pt idx="3">
                  <c:v>99946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927-49A5-9645-E4ADBB189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3124808"/>
        <c:axId val="603119232"/>
      </c:scatterChart>
      <c:valAx>
        <c:axId val="6031248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露光時間</a:t>
                </a:r>
                <a:r>
                  <a:rPr lang="en-US" altLang="ja-JP"/>
                  <a:t>(sec)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3119232"/>
        <c:crosses val="autoZero"/>
        <c:crossBetween val="midCat"/>
      </c:valAx>
      <c:valAx>
        <c:axId val="603119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Max</a:t>
                </a:r>
                <a:r>
                  <a:rPr lang="ja-JP" altLang="en-US"/>
                  <a:t>カウント</a:t>
                </a:r>
                <a:r>
                  <a:rPr lang="en-US" altLang="ja-JP"/>
                  <a:t>(counts)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31248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恒星</a:t>
            </a:r>
            <a:r>
              <a:rPr lang="en-US" altLang="ja-JP"/>
              <a:t>3</a:t>
            </a:r>
            <a:r>
              <a:rPr lang="ja-JP" altLang="en-US"/>
              <a:t>の明るさ</a:t>
            </a:r>
            <a:endParaRPr lang="en-US" alt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Sheet1!$B$81</c:f>
              <c:strCache>
                <c:ptCount val="1"/>
                <c:pt idx="0">
                  <c:v>総計(counts)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Sheet1!$A$82:$A$85</c:f>
              <c:numCache>
                <c:formatCode>General</c:formatCode>
                <c:ptCount val="4"/>
                <c:pt idx="0">
                  <c:v>20</c:v>
                </c:pt>
                <c:pt idx="1">
                  <c:v>10</c:v>
                </c:pt>
                <c:pt idx="2">
                  <c:v>5</c:v>
                </c:pt>
                <c:pt idx="3">
                  <c:v>2</c:v>
                </c:pt>
              </c:numCache>
            </c:numRef>
          </c:xVal>
          <c:yVal>
            <c:numRef>
              <c:f>Sheet1!$B$82:$B$85</c:f>
              <c:numCache>
                <c:formatCode>General</c:formatCode>
                <c:ptCount val="4"/>
                <c:pt idx="0">
                  <c:v>3634350</c:v>
                </c:pt>
                <c:pt idx="1">
                  <c:v>1833696</c:v>
                </c:pt>
                <c:pt idx="2">
                  <c:v>929894</c:v>
                </c:pt>
                <c:pt idx="3">
                  <c:v>384875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091-4247-BA2E-1FCB0652E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3124808"/>
        <c:axId val="603119232"/>
      </c:scatterChart>
      <c:valAx>
        <c:axId val="6031248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露光時間</a:t>
                </a:r>
                <a:r>
                  <a:rPr lang="en-US" altLang="ja-JP"/>
                  <a:t>(sec)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3119232"/>
        <c:crosses val="autoZero"/>
        <c:crossBetween val="midCat"/>
      </c:valAx>
      <c:valAx>
        <c:axId val="603119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総カウント</a:t>
                </a:r>
                <a:r>
                  <a:rPr lang="en-US" altLang="ja-JP"/>
                  <a:t>(counts)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31248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恒星</a:t>
            </a:r>
            <a:r>
              <a:rPr lang="en-US" altLang="ja-JP"/>
              <a:t>2</a:t>
            </a:r>
            <a:r>
              <a:rPr lang="ja-JP" altLang="en-US"/>
              <a:t>の明るさ</a:t>
            </a:r>
            <a:endParaRPr lang="en-US" alt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Sheet1!$B$59</c:f>
              <c:strCache>
                <c:ptCount val="1"/>
                <c:pt idx="0">
                  <c:v>総計(counts)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Sheet1!$A$60:$A$63</c:f>
              <c:numCache>
                <c:formatCode>General</c:formatCode>
                <c:ptCount val="4"/>
                <c:pt idx="0">
                  <c:v>20</c:v>
                </c:pt>
                <c:pt idx="1">
                  <c:v>10</c:v>
                </c:pt>
                <c:pt idx="2">
                  <c:v>5</c:v>
                </c:pt>
                <c:pt idx="3">
                  <c:v>2</c:v>
                </c:pt>
              </c:numCache>
            </c:numRef>
          </c:xVal>
          <c:yVal>
            <c:numRef>
              <c:f>Sheet1!$B$60:$B$63</c:f>
              <c:numCache>
                <c:formatCode>General</c:formatCode>
                <c:ptCount val="4"/>
                <c:pt idx="1">
                  <c:v>118098</c:v>
                </c:pt>
                <c:pt idx="2">
                  <c:v>68997</c:v>
                </c:pt>
                <c:pt idx="3">
                  <c:v>49096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4D3-4557-8D19-2F20FF59CD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3124808"/>
        <c:axId val="603119232"/>
      </c:scatterChart>
      <c:valAx>
        <c:axId val="6031248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露光時間</a:t>
                </a:r>
                <a:r>
                  <a:rPr lang="en-US" altLang="ja-JP"/>
                  <a:t>(sec)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3119232"/>
        <c:crosses val="autoZero"/>
        <c:crossBetween val="midCat"/>
      </c:valAx>
      <c:valAx>
        <c:axId val="603119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総カウント</a:t>
                </a:r>
                <a:r>
                  <a:rPr lang="en-US" altLang="ja-JP"/>
                  <a:t>(counts)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31248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恒星</a:t>
            </a:r>
            <a:r>
              <a:rPr lang="en-US" altLang="ja-JP"/>
              <a:t>1</a:t>
            </a:r>
            <a:r>
              <a:rPr lang="ja-JP" altLang="en-US"/>
              <a:t>の明るさ</a:t>
            </a:r>
            <a:endParaRPr lang="en-US" alt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Sheet1!$B$37</c:f>
              <c:strCache>
                <c:ptCount val="1"/>
                <c:pt idx="0">
                  <c:v>総計(counts)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Sheet1!$A$38:$A$41</c:f>
              <c:numCache>
                <c:formatCode>General</c:formatCode>
                <c:ptCount val="4"/>
                <c:pt idx="0">
                  <c:v>20</c:v>
                </c:pt>
                <c:pt idx="1">
                  <c:v>10</c:v>
                </c:pt>
                <c:pt idx="2">
                  <c:v>5</c:v>
                </c:pt>
                <c:pt idx="3">
                  <c:v>2</c:v>
                </c:pt>
              </c:numCache>
            </c:numRef>
          </c:xVal>
          <c:yVal>
            <c:numRef>
              <c:f>Sheet1!$B$38:$B$41</c:f>
              <c:numCache>
                <c:formatCode>General</c:formatCode>
                <c:ptCount val="4"/>
                <c:pt idx="0">
                  <c:v>846224</c:v>
                </c:pt>
                <c:pt idx="1">
                  <c:v>439852</c:v>
                </c:pt>
                <c:pt idx="2">
                  <c:v>224457</c:v>
                </c:pt>
                <c:pt idx="3">
                  <c:v>102731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E3D-4F1E-A13C-1CF8E9603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3124808"/>
        <c:axId val="603119232"/>
      </c:scatterChart>
      <c:valAx>
        <c:axId val="6031248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露光時間</a:t>
                </a:r>
                <a:r>
                  <a:rPr lang="en-US" altLang="ja-JP"/>
                  <a:t>(sec)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3119232"/>
        <c:crosses val="autoZero"/>
        <c:crossBetween val="midCat"/>
      </c:valAx>
      <c:valAx>
        <c:axId val="603119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総カウント</a:t>
                </a:r>
                <a:r>
                  <a:rPr lang="en-US" altLang="ja-JP"/>
                  <a:t>(counts)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31248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等級</a:t>
            </a:r>
            <a:r>
              <a:rPr lang="en-US" altLang="ja-JP"/>
              <a:t>-</a:t>
            </a:r>
            <a:r>
              <a:rPr lang="ja-JP" altLang="en-US"/>
              <a:t>カウント</a:t>
            </a:r>
            <a:r>
              <a:rPr lang="en-US" altLang="ja-JP"/>
              <a:t>(LOG</a:t>
            </a:r>
            <a:r>
              <a:rPr lang="ja-JP" altLang="en-US"/>
              <a:t>値</a:t>
            </a:r>
            <a:r>
              <a:rPr lang="en-US" altLang="ja-JP"/>
              <a:t>)</a:t>
            </a:r>
            <a:r>
              <a:rPr lang="ja-JP" altLang="en-US"/>
              <a:t>の関係性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949347441589448"/>
          <c:y val="0.15778383287920072"/>
          <c:w val="0.83142325283995688"/>
          <c:h val="0.66445679303711014"/>
        </c:manualLayout>
      </c:layout>
      <c:scatterChart>
        <c:scatterStyle val="lineMarker"/>
        <c:varyColors val="0"/>
        <c:ser>
          <c:idx val="0"/>
          <c:order val="0"/>
          <c:tx>
            <c:v>恒星の明るさ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Sheet1!$B$126:$B$129</c:f>
              <c:numCache>
                <c:formatCode>General</c:formatCode>
                <c:ptCount val="4"/>
                <c:pt idx="0">
                  <c:v>9.6199999999999992</c:v>
                </c:pt>
                <c:pt idx="1">
                  <c:v>11.34</c:v>
                </c:pt>
                <c:pt idx="2">
                  <c:v>8.1</c:v>
                </c:pt>
                <c:pt idx="3">
                  <c:v>9.89</c:v>
                </c:pt>
              </c:numCache>
            </c:numRef>
          </c:xVal>
          <c:yVal>
            <c:numRef>
              <c:f>Sheet1!$D$126:$D$129</c:f>
              <c:numCache>
                <c:formatCode>General</c:formatCode>
                <c:ptCount val="4"/>
                <c:pt idx="0">
                  <c:v>4.6168095937729383</c:v>
                </c:pt>
                <c:pt idx="1">
                  <c:v>3.9418682459419427</c:v>
                </c:pt>
                <c:pt idx="2">
                  <c:v>5.2559089348571337</c:v>
                </c:pt>
                <c:pt idx="3">
                  <c:v>4.5529449615608319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2E5-4814-BD01-D02D17B98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5549608"/>
        <c:axId val="675553216"/>
      </c:scatterChart>
      <c:valAx>
        <c:axId val="675549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恒星等級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75553216"/>
        <c:crosses val="autoZero"/>
        <c:crossBetween val="midCat"/>
      </c:valAx>
      <c:valAx>
        <c:axId val="675553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800"/>
                  <a:t>単位秒あたりのカウント</a:t>
                </a:r>
                <a:r>
                  <a:rPr lang="en-US" altLang="ja-JP" sz="800"/>
                  <a:t>(</a:t>
                </a:r>
                <a:r>
                  <a:rPr lang="ja-JP" altLang="en-US" sz="800"/>
                  <a:t>明るさ</a:t>
                </a:r>
                <a:r>
                  <a:rPr lang="en-US" altLang="ja-JP" sz="800"/>
                  <a:t>)</a:t>
                </a:r>
                <a:r>
                  <a:rPr lang="ja-JP" altLang="en-US" sz="800"/>
                  <a:t>の</a:t>
                </a:r>
                <a:r>
                  <a:rPr lang="en-US" altLang="ja-JP" sz="800"/>
                  <a:t>LOG</a:t>
                </a:r>
                <a:r>
                  <a:rPr lang="ja-JP" altLang="en-US" sz="800"/>
                  <a:t>値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755496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1985582352304194"/>
          <c:y val="0.16540353436746832"/>
          <c:w val="0.30647030614296983"/>
          <c:h val="0.18392499302709778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17</xdr:row>
      <xdr:rowOff>80962</xdr:rowOff>
    </xdr:from>
    <xdr:to>
      <xdr:col>6</xdr:col>
      <xdr:colOff>514350</xdr:colOff>
      <xdr:row>28</xdr:row>
      <xdr:rowOff>204787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B5D3A10-B442-4D97-9096-F859650BFC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107</xdr:row>
      <xdr:rowOff>0</xdr:rowOff>
    </xdr:from>
    <xdr:to>
      <xdr:col>6</xdr:col>
      <xdr:colOff>485775</xdr:colOff>
      <xdr:row>118</xdr:row>
      <xdr:rowOff>123825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D2E46B94-217A-4F04-9150-99EAA48814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85</xdr:row>
      <xdr:rowOff>38100</xdr:rowOff>
    </xdr:from>
    <xdr:to>
      <xdr:col>6</xdr:col>
      <xdr:colOff>504825</xdr:colOff>
      <xdr:row>96</xdr:row>
      <xdr:rowOff>161925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CF72E791-1913-4392-AA12-AB7A6B0856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47625</xdr:colOff>
      <xdr:row>63</xdr:row>
      <xdr:rowOff>76200</xdr:rowOff>
    </xdr:from>
    <xdr:to>
      <xdr:col>6</xdr:col>
      <xdr:colOff>533400</xdr:colOff>
      <xdr:row>74</xdr:row>
      <xdr:rowOff>200025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0E65A884-B4F9-4891-9642-297460A59B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41</xdr:row>
      <xdr:rowOff>19050</xdr:rowOff>
    </xdr:from>
    <xdr:to>
      <xdr:col>6</xdr:col>
      <xdr:colOff>514350</xdr:colOff>
      <xdr:row>52</xdr:row>
      <xdr:rowOff>142875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906BC8DD-ED76-4D3E-910F-6BDC8B6135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47625</xdr:colOff>
      <xdr:row>129</xdr:row>
      <xdr:rowOff>57150</xdr:rowOff>
    </xdr:from>
    <xdr:to>
      <xdr:col>6</xdr:col>
      <xdr:colOff>533400</xdr:colOff>
      <xdr:row>143</xdr:row>
      <xdr:rowOff>219075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1BD9B2ED-37DE-4081-9A8C-A697687A38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D7FFE-AB02-4295-943F-CF8C7B830A4E}">
  <dimension ref="A1:Q129"/>
  <sheetViews>
    <sheetView tabSelected="1" zoomScaleNormal="100" workbookViewId="0">
      <selection activeCell="C14" sqref="C14"/>
    </sheetView>
  </sheetViews>
  <sheetFormatPr defaultRowHeight="18.75" x14ac:dyDescent="0.4"/>
  <cols>
    <col min="1" max="1" width="9.25" bestFit="1" customWidth="1"/>
    <col min="2" max="2" width="11.625" bestFit="1" customWidth="1"/>
    <col min="6" max="6" width="9.375" bestFit="1" customWidth="1"/>
    <col min="7" max="7" width="11.625" bestFit="1" customWidth="1"/>
    <col min="8" max="8" width="12.75" bestFit="1" customWidth="1"/>
    <col min="9" max="9" width="13" bestFit="1" customWidth="1"/>
    <col min="10" max="10" width="9" customWidth="1"/>
  </cols>
  <sheetData>
    <row r="1" spans="1:17" x14ac:dyDescent="0.4">
      <c r="A1" s="5" t="s">
        <v>10</v>
      </c>
      <c r="B1" s="13">
        <v>44659</v>
      </c>
      <c r="C1" s="15">
        <v>4.4444444444444446E-2</v>
      </c>
      <c r="D1" t="s">
        <v>24</v>
      </c>
      <c r="E1" s="14" t="s">
        <v>25</v>
      </c>
      <c r="F1" t="s">
        <v>26</v>
      </c>
      <c r="G1" s="14" t="s">
        <v>27</v>
      </c>
    </row>
    <row r="2" spans="1:17" x14ac:dyDescent="0.4">
      <c r="A2" s="5" t="s">
        <v>0</v>
      </c>
      <c r="B2" s="14">
        <v>13</v>
      </c>
      <c r="C2" s="14">
        <v>25</v>
      </c>
      <c r="D2" s="14">
        <v>21.347999999999999</v>
      </c>
      <c r="F2" t="s">
        <v>28</v>
      </c>
      <c r="G2" s="16" t="s">
        <v>29</v>
      </c>
      <c r="K2" s="9" t="s">
        <v>16</v>
      </c>
      <c r="L2" s="23" t="s">
        <v>18</v>
      </c>
      <c r="M2" s="24"/>
      <c r="N2" s="24"/>
      <c r="O2" s="8"/>
      <c r="P2" s="8"/>
      <c r="Q2" s="8"/>
    </row>
    <row r="3" spans="1:17" x14ac:dyDescent="0.4">
      <c r="A3" s="5" t="s">
        <v>1</v>
      </c>
      <c r="B3" s="14">
        <v>30</v>
      </c>
      <c r="C3" s="14">
        <v>50</v>
      </c>
      <c r="D3" s="14">
        <v>8.7579999999999991</v>
      </c>
      <c r="F3" t="s">
        <v>32</v>
      </c>
      <c r="G3" s="14" t="s">
        <v>33</v>
      </c>
      <c r="K3" s="10" t="s">
        <v>17</v>
      </c>
      <c r="L3" s="24"/>
      <c r="M3" s="24"/>
      <c r="N3" s="24"/>
      <c r="O3" s="8"/>
      <c r="P3" s="8"/>
      <c r="Q3" s="8"/>
    </row>
    <row r="4" spans="1:17" x14ac:dyDescent="0.4">
      <c r="A4" s="5" t="s">
        <v>3</v>
      </c>
      <c r="B4" s="14">
        <v>0</v>
      </c>
      <c r="F4" t="s">
        <v>34</v>
      </c>
      <c r="G4" s="14">
        <v>1268</v>
      </c>
      <c r="K4" t="s">
        <v>21</v>
      </c>
    </row>
    <row r="5" spans="1:17" ht="20.25" x14ac:dyDescent="0.4">
      <c r="A5" s="5" t="s">
        <v>4</v>
      </c>
      <c r="B5" s="14">
        <v>5</v>
      </c>
      <c r="K5" t="s">
        <v>19</v>
      </c>
    </row>
    <row r="6" spans="1:17" x14ac:dyDescent="0.4">
      <c r="A6" s="5" t="s">
        <v>30</v>
      </c>
      <c r="B6" s="14" t="s">
        <v>31</v>
      </c>
      <c r="K6" t="s">
        <v>20</v>
      </c>
    </row>
    <row r="7" spans="1:17" x14ac:dyDescent="0.4">
      <c r="A7" s="5" t="s">
        <v>5</v>
      </c>
      <c r="B7" s="14">
        <v>-15</v>
      </c>
    </row>
    <row r="8" spans="1:17" x14ac:dyDescent="0.4">
      <c r="A8" s="5" t="s">
        <v>68</v>
      </c>
      <c r="B8" s="12">
        <v>0.61163699999999999</v>
      </c>
      <c r="C8" t="s">
        <v>67</v>
      </c>
      <c r="D8" t="s">
        <v>66</v>
      </c>
      <c r="I8" s="14" t="s">
        <v>55</v>
      </c>
      <c r="J8" t="s">
        <v>56</v>
      </c>
    </row>
    <row r="9" spans="1:17" x14ac:dyDescent="0.4">
      <c r="A9" s="5" t="s">
        <v>14</v>
      </c>
      <c r="B9" s="1">
        <f>B8^2</f>
        <v>0.37409981976899997</v>
      </c>
      <c r="I9" s="12" t="s">
        <v>57</v>
      </c>
      <c r="J9" t="s">
        <v>59</v>
      </c>
    </row>
    <row r="10" spans="1:17" x14ac:dyDescent="0.4">
      <c r="A10" s="4"/>
      <c r="I10" s="21" t="s">
        <v>61</v>
      </c>
      <c r="J10" t="s">
        <v>62</v>
      </c>
    </row>
    <row r="11" spans="1:17" x14ac:dyDescent="0.4">
      <c r="A11" s="17" t="s">
        <v>69</v>
      </c>
      <c r="B11" s="17"/>
      <c r="C11" s="17"/>
      <c r="D11" s="17"/>
      <c r="E11" s="17"/>
      <c r="F11" s="17"/>
      <c r="G11" s="17"/>
      <c r="H11" s="4"/>
      <c r="I11" s="20" t="s">
        <v>63</v>
      </c>
      <c r="J11" t="s">
        <v>64</v>
      </c>
    </row>
    <row r="12" spans="1:17" x14ac:dyDescent="0.4">
      <c r="A12" s="4"/>
      <c r="B12" s="4"/>
      <c r="C12" s="22" t="s">
        <v>41</v>
      </c>
      <c r="D12" s="22"/>
      <c r="E12" s="22"/>
      <c r="F12" s="22"/>
      <c r="G12" s="22"/>
      <c r="I12" s="1" t="s">
        <v>58</v>
      </c>
      <c r="J12" t="s">
        <v>60</v>
      </c>
    </row>
    <row r="13" spans="1:17" x14ac:dyDescent="0.4">
      <c r="A13" s="4" t="s">
        <v>2</v>
      </c>
      <c r="B13" s="4" t="s">
        <v>40</v>
      </c>
      <c r="C13" s="4" t="s">
        <v>35</v>
      </c>
      <c r="D13" s="4" t="s">
        <v>36</v>
      </c>
      <c r="E13" s="4" t="s">
        <v>37</v>
      </c>
      <c r="F13" s="4" t="s">
        <v>38</v>
      </c>
      <c r="G13" s="4" t="s">
        <v>39</v>
      </c>
    </row>
    <row r="14" spans="1:17" x14ac:dyDescent="0.4">
      <c r="A14" s="20">
        <v>20</v>
      </c>
      <c r="B14" s="1">
        <f t="shared" ref="B14:B17" si="0">AVERAGE(C14:G14)</f>
        <v>84.64</v>
      </c>
      <c r="C14" s="12">
        <v>84.7</v>
      </c>
      <c r="D14" s="12">
        <v>84.5</v>
      </c>
      <c r="E14" s="12">
        <v>84.6</v>
      </c>
      <c r="F14" s="12">
        <v>84.7</v>
      </c>
      <c r="G14" s="12">
        <v>84.7</v>
      </c>
    </row>
    <row r="15" spans="1:17" x14ac:dyDescent="0.4">
      <c r="A15" s="20">
        <v>10</v>
      </c>
      <c r="B15" s="1">
        <f t="shared" si="0"/>
        <v>81.02000000000001</v>
      </c>
      <c r="C15" s="12">
        <v>81</v>
      </c>
      <c r="D15" s="12">
        <v>81.099999999999994</v>
      </c>
      <c r="E15" s="12">
        <v>81</v>
      </c>
      <c r="F15" s="12">
        <v>81</v>
      </c>
      <c r="G15" s="12">
        <v>81</v>
      </c>
    </row>
    <row r="16" spans="1:17" x14ac:dyDescent="0.4">
      <c r="A16" s="20">
        <v>5</v>
      </c>
      <c r="B16" s="1">
        <f t="shared" si="0"/>
        <v>79.059999999999988</v>
      </c>
      <c r="C16" s="12">
        <v>79.099999999999994</v>
      </c>
      <c r="D16" s="12">
        <v>79.099999999999994</v>
      </c>
      <c r="E16" s="12">
        <v>79</v>
      </c>
      <c r="F16" s="12">
        <v>79</v>
      </c>
      <c r="G16" s="12">
        <v>79.099999999999994</v>
      </c>
    </row>
    <row r="17" spans="1:10" x14ac:dyDescent="0.4">
      <c r="A17" s="20">
        <v>2</v>
      </c>
      <c r="B17" s="1">
        <f t="shared" si="0"/>
        <v>78</v>
      </c>
      <c r="C17" s="12">
        <v>78</v>
      </c>
      <c r="D17" s="12">
        <v>78</v>
      </c>
      <c r="E17" s="12">
        <v>78.099999999999994</v>
      </c>
      <c r="F17" s="12">
        <v>78</v>
      </c>
      <c r="G17" s="12">
        <v>77.900000000000006</v>
      </c>
    </row>
    <row r="20" spans="1:10" x14ac:dyDescent="0.4">
      <c r="H20" s="25" t="s">
        <v>76</v>
      </c>
    </row>
    <row r="21" spans="1:10" x14ac:dyDescent="0.4">
      <c r="H21" s="26" t="s">
        <v>70</v>
      </c>
    </row>
    <row r="22" spans="1:10" x14ac:dyDescent="0.4">
      <c r="H22" s="25" t="s">
        <v>71</v>
      </c>
    </row>
    <row r="30" spans="1:10" x14ac:dyDescent="0.4">
      <c r="A30" t="s">
        <v>8</v>
      </c>
      <c r="C30" s="20">
        <v>1</v>
      </c>
      <c r="D30" t="s">
        <v>42</v>
      </c>
      <c r="E30" t="s">
        <v>43</v>
      </c>
    </row>
    <row r="32" spans="1:10" x14ac:dyDescent="0.4">
      <c r="B32" t="s">
        <v>44</v>
      </c>
      <c r="C32" t="s">
        <v>7</v>
      </c>
      <c r="E32" t="s">
        <v>45</v>
      </c>
      <c r="G32" t="s">
        <v>15</v>
      </c>
      <c r="H32" t="s">
        <v>23</v>
      </c>
      <c r="J32" s="29" t="s">
        <v>78</v>
      </c>
    </row>
    <row r="33" spans="1:10" x14ac:dyDescent="0.4">
      <c r="A33" t="s">
        <v>6</v>
      </c>
      <c r="B33" s="1">
        <f>SLOPE(B14:B17,A14:A17)</f>
        <v>0.37022757697456532</v>
      </c>
      <c r="C33" s="1">
        <f>B33*$C$30</f>
        <v>0.37022757697456532</v>
      </c>
      <c r="E33" s="1">
        <f>B33/B9</f>
        <v>0.98964917225347582</v>
      </c>
      <c r="G33" s="1">
        <f>C30*E33</f>
        <v>0.98964917225347582</v>
      </c>
      <c r="H33" s="1">
        <f>AVERAGE(H55,H77,H99,H121)</f>
        <v>307050661.93632913</v>
      </c>
      <c r="J33" s="28">
        <f>2.5*LOG(H33/$G$33)</f>
        <v>21.229321930536194</v>
      </c>
    </row>
    <row r="35" spans="1:10" x14ac:dyDescent="0.4">
      <c r="A35" s="2" t="s">
        <v>46</v>
      </c>
      <c r="B35" s="2"/>
      <c r="C35" s="2"/>
      <c r="D35" s="2"/>
      <c r="E35" s="2"/>
      <c r="F35" s="2"/>
      <c r="G35" s="2"/>
      <c r="H35" s="4"/>
      <c r="I35" s="4"/>
    </row>
    <row r="36" spans="1:10" x14ac:dyDescent="0.4">
      <c r="A36" s="21">
        <v>9.6199999999999992</v>
      </c>
      <c r="B36" t="s">
        <v>9</v>
      </c>
      <c r="C36" t="s">
        <v>47</v>
      </c>
    </row>
    <row r="37" spans="1:10" x14ac:dyDescent="0.4">
      <c r="A37" s="4" t="s">
        <v>2</v>
      </c>
      <c r="B37" s="4" t="s">
        <v>48</v>
      </c>
    </row>
    <row r="38" spans="1:10" x14ac:dyDescent="0.4">
      <c r="A38" s="20">
        <v>20</v>
      </c>
      <c r="B38" s="18">
        <v>846224</v>
      </c>
      <c r="C38" s="7"/>
    </row>
    <row r="39" spans="1:10" x14ac:dyDescent="0.4">
      <c r="A39" s="20">
        <v>10</v>
      </c>
      <c r="B39" s="12">
        <v>439852</v>
      </c>
    </row>
    <row r="40" spans="1:10" x14ac:dyDescent="0.4">
      <c r="A40" s="20">
        <v>5</v>
      </c>
      <c r="B40" s="12">
        <v>224457</v>
      </c>
    </row>
    <row r="41" spans="1:10" x14ac:dyDescent="0.4">
      <c r="A41" s="20">
        <v>2</v>
      </c>
      <c r="B41" s="12">
        <v>102731</v>
      </c>
    </row>
    <row r="43" spans="1:10" x14ac:dyDescent="0.4">
      <c r="H43" s="25" t="s">
        <v>76</v>
      </c>
    </row>
    <row r="44" spans="1:10" x14ac:dyDescent="0.4">
      <c r="H44" s="26" t="s">
        <v>70</v>
      </c>
    </row>
    <row r="45" spans="1:10" x14ac:dyDescent="0.4">
      <c r="H45" s="25" t="s">
        <v>71</v>
      </c>
    </row>
    <row r="53" spans="1:10" x14ac:dyDescent="0.4">
      <c r="J53" t="s">
        <v>79</v>
      </c>
    </row>
    <row r="54" spans="1:10" x14ac:dyDescent="0.4">
      <c r="B54" t="s">
        <v>44</v>
      </c>
      <c r="C54" t="s">
        <v>7</v>
      </c>
      <c r="H54" t="s">
        <v>22</v>
      </c>
      <c r="J54" t="s">
        <v>77</v>
      </c>
    </row>
    <row r="55" spans="1:10" x14ac:dyDescent="0.4">
      <c r="A55" t="s">
        <v>49</v>
      </c>
      <c r="B55" s="1">
        <f>SLOPE(B38:B41,A38:A41)</f>
        <v>41381.820615796518</v>
      </c>
      <c r="C55" s="1">
        <f>B55*$C$30</f>
        <v>41381.820615796518</v>
      </c>
      <c r="H55" s="1">
        <f>10^(0.4*A36)*C55</f>
        <v>291614821.69193625</v>
      </c>
      <c r="J55" s="1">
        <f>2.5*LOG(H55/$G$33)</f>
        <v>21.173320820052773</v>
      </c>
    </row>
    <row r="57" spans="1:10" x14ac:dyDescent="0.4">
      <c r="A57" s="2" t="s">
        <v>50</v>
      </c>
      <c r="B57" s="2"/>
      <c r="C57" s="2"/>
      <c r="D57" s="2"/>
      <c r="E57" s="2"/>
      <c r="F57" s="2"/>
      <c r="G57" s="2"/>
      <c r="H57" s="4"/>
      <c r="I57" s="4"/>
    </row>
    <row r="58" spans="1:10" x14ac:dyDescent="0.4">
      <c r="A58" s="21">
        <v>11.34</v>
      </c>
      <c r="B58" t="s">
        <v>9</v>
      </c>
      <c r="C58" t="s">
        <v>11</v>
      </c>
    </row>
    <row r="59" spans="1:10" x14ac:dyDescent="0.4">
      <c r="A59" s="4" t="s">
        <v>2</v>
      </c>
      <c r="B59" s="4" t="s">
        <v>48</v>
      </c>
    </row>
    <row r="60" spans="1:10" x14ac:dyDescent="0.4">
      <c r="A60" s="20">
        <v>20</v>
      </c>
      <c r="B60" s="18"/>
      <c r="C60" s="7"/>
      <c r="D60" s="4"/>
      <c r="E60" s="4"/>
      <c r="F60" s="4"/>
    </row>
    <row r="61" spans="1:10" x14ac:dyDescent="0.4">
      <c r="A61" s="20">
        <v>10</v>
      </c>
      <c r="B61" s="12">
        <v>118098</v>
      </c>
    </row>
    <row r="62" spans="1:10" x14ac:dyDescent="0.4">
      <c r="A62" s="20">
        <v>5</v>
      </c>
      <c r="B62" s="12">
        <v>68997</v>
      </c>
    </row>
    <row r="63" spans="1:10" x14ac:dyDescent="0.4">
      <c r="A63" s="20">
        <v>2</v>
      </c>
      <c r="B63" s="12">
        <v>49096</v>
      </c>
    </row>
    <row r="65" spans="1:10" x14ac:dyDescent="0.4">
      <c r="H65" s="25" t="s">
        <v>76</v>
      </c>
    </row>
    <row r="66" spans="1:10" x14ac:dyDescent="0.4">
      <c r="H66" s="26" t="s">
        <v>70</v>
      </c>
    </row>
    <row r="67" spans="1:10" x14ac:dyDescent="0.4">
      <c r="H67" s="25" t="s">
        <v>71</v>
      </c>
    </row>
    <row r="75" spans="1:10" x14ac:dyDescent="0.4">
      <c r="J75" t="s">
        <v>79</v>
      </c>
    </row>
    <row r="76" spans="1:10" x14ac:dyDescent="0.4">
      <c r="B76" t="s">
        <v>44</v>
      </c>
      <c r="C76" t="s">
        <v>7</v>
      </c>
      <c r="H76" t="s">
        <v>22</v>
      </c>
      <c r="J76" t="s">
        <v>77</v>
      </c>
    </row>
    <row r="77" spans="1:10" x14ac:dyDescent="0.4">
      <c r="A77" t="s">
        <v>49</v>
      </c>
      <c r="B77" s="1">
        <f>SLOPE(B60:B63,A60:A63)</f>
        <v>8747.1836734693861</v>
      </c>
      <c r="C77" s="1">
        <f>B77*$C$30</f>
        <v>8747.1836734693861</v>
      </c>
      <c r="H77" s="1">
        <f>10^(0.4*A58)*C77</f>
        <v>300516447.27604347</v>
      </c>
      <c r="J77" s="1">
        <f>2.5*LOG(H77/$G$33)</f>
        <v>21.205967450475288</v>
      </c>
    </row>
    <row r="79" spans="1:10" x14ac:dyDescent="0.4">
      <c r="A79" s="2" t="s">
        <v>51</v>
      </c>
      <c r="B79" s="2"/>
      <c r="C79" s="2"/>
      <c r="D79" s="2"/>
      <c r="E79" s="2"/>
      <c r="F79" s="2"/>
      <c r="G79" s="2"/>
      <c r="H79" s="4"/>
      <c r="I79" s="4"/>
    </row>
    <row r="80" spans="1:10" x14ac:dyDescent="0.4">
      <c r="A80" s="21">
        <v>8.1</v>
      </c>
      <c r="B80" t="s">
        <v>9</v>
      </c>
      <c r="C80" t="s">
        <v>11</v>
      </c>
    </row>
    <row r="81" spans="1:8" x14ac:dyDescent="0.4">
      <c r="A81" s="4" t="s">
        <v>2</v>
      </c>
      <c r="B81" s="4" t="s">
        <v>48</v>
      </c>
    </row>
    <row r="82" spans="1:8" x14ac:dyDescent="0.4">
      <c r="A82" s="20">
        <v>20</v>
      </c>
      <c r="B82" s="11">
        <v>3634350</v>
      </c>
      <c r="C82" s="11"/>
      <c r="D82" s="11"/>
    </row>
    <row r="83" spans="1:8" x14ac:dyDescent="0.4">
      <c r="A83" s="20">
        <v>10</v>
      </c>
      <c r="B83" s="11">
        <v>1833696</v>
      </c>
      <c r="C83" s="11"/>
      <c r="D83" s="11"/>
    </row>
    <row r="84" spans="1:8" x14ac:dyDescent="0.4">
      <c r="A84" s="20">
        <v>5</v>
      </c>
      <c r="B84" s="11">
        <v>929894</v>
      </c>
      <c r="C84" s="11"/>
      <c r="D84" s="11"/>
    </row>
    <row r="85" spans="1:8" x14ac:dyDescent="0.4">
      <c r="A85" s="20">
        <v>2</v>
      </c>
      <c r="B85" s="11">
        <v>384875</v>
      </c>
      <c r="C85" s="11"/>
      <c r="D85" s="11"/>
    </row>
    <row r="88" spans="1:8" x14ac:dyDescent="0.4">
      <c r="H88" s="25" t="s">
        <v>76</v>
      </c>
    </row>
    <row r="89" spans="1:8" x14ac:dyDescent="0.4">
      <c r="H89" s="26" t="s">
        <v>70</v>
      </c>
    </row>
    <row r="90" spans="1:8" x14ac:dyDescent="0.4">
      <c r="H90" s="25" t="s">
        <v>71</v>
      </c>
    </row>
    <row r="97" spans="1:10" x14ac:dyDescent="0.4">
      <c r="J97" t="s">
        <v>79</v>
      </c>
    </row>
    <row r="98" spans="1:10" x14ac:dyDescent="0.4">
      <c r="B98" t="s">
        <v>44</v>
      </c>
      <c r="C98" t="s">
        <v>7</v>
      </c>
      <c r="H98" t="s">
        <v>22</v>
      </c>
      <c r="J98" t="s">
        <v>77</v>
      </c>
    </row>
    <row r="99" spans="1:10" x14ac:dyDescent="0.4">
      <c r="A99" t="s">
        <v>49</v>
      </c>
      <c r="B99" s="1">
        <f>SLOPE(B82:B84,A82:A84)</f>
        <v>180263.97142857141</v>
      </c>
      <c r="C99" s="1">
        <f>B99*$C$30</f>
        <v>180263.97142857141</v>
      </c>
      <c r="H99" s="1">
        <f>10^(0.4*A80)*C99</f>
        <v>313262878.94222546</v>
      </c>
      <c r="J99" s="1">
        <f>2.5*LOG(H99/$G$33)</f>
        <v>21.251069172763266</v>
      </c>
    </row>
    <row r="101" spans="1:10" x14ac:dyDescent="0.4">
      <c r="A101" s="2" t="s">
        <v>52</v>
      </c>
      <c r="B101" s="2"/>
      <c r="C101" s="2"/>
      <c r="D101" s="2"/>
      <c r="E101" s="2"/>
      <c r="F101" s="2"/>
      <c r="G101" s="2"/>
      <c r="H101" s="4"/>
      <c r="I101" s="4"/>
    </row>
    <row r="102" spans="1:10" x14ac:dyDescent="0.4">
      <c r="A102" s="21">
        <v>9.89</v>
      </c>
      <c r="B102" t="s">
        <v>9</v>
      </c>
      <c r="C102" t="s">
        <v>11</v>
      </c>
    </row>
    <row r="103" spans="1:10" x14ac:dyDescent="0.4">
      <c r="A103" s="4" t="s">
        <v>2</v>
      </c>
      <c r="B103" s="4" t="s">
        <v>48</v>
      </c>
    </row>
    <row r="104" spans="1:10" x14ac:dyDescent="0.4">
      <c r="A104" s="20">
        <v>20</v>
      </c>
      <c r="B104" s="7">
        <v>747042</v>
      </c>
      <c r="C104" s="7"/>
    </row>
    <row r="105" spans="1:10" x14ac:dyDescent="0.4">
      <c r="A105" s="20">
        <v>10</v>
      </c>
      <c r="B105">
        <v>392962</v>
      </c>
    </row>
    <row r="106" spans="1:10" x14ac:dyDescent="0.4">
      <c r="A106" s="20">
        <v>5</v>
      </c>
      <c r="B106">
        <v>218727</v>
      </c>
    </row>
    <row r="107" spans="1:10" x14ac:dyDescent="0.4">
      <c r="A107" s="20">
        <v>2</v>
      </c>
      <c r="B107">
        <v>99946</v>
      </c>
    </row>
    <row r="109" spans="1:10" x14ac:dyDescent="0.4">
      <c r="H109" s="25" t="s">
        <v>76</v>
      </c>
    </row>
    <row r="110" spans="1:10" x14ac:dyDescent="0.4">
      <c r="H110" s="26" t="s">
        <v>70</v>
      </c>
    </row>
    <row r="111" spans="1:10" x14ac:dyDescent="0.4">
      <c r="H111" s="25" t="s">
        <v>71</v>
      </c>
    </row>
    <row r="119" spans="1:10" x14ac:dyDescent="0.4">
      <c r="J119" t="s">
        <v>79</v>
      </c>
    </row>
    <row r="120" spans="1:10" x14ac:dyDescent="0.4">
      <c r="B120" t="s">
        <v>44</v>
      </c>
      <c r="C120" t="s">
        <v>7</v>
      </c>
      <c r="H120" t="s">
        <v>22</v>
      </c>
      <c r="J120" t="s">
        <v>77</v>
      </c>
    </row>
    <row r="121" spans="1:10" x14ac:dyDescent="0.4">
      <c r="A121" t="s">
        <v>49</v>
      </c>
      <c r="B121" s="1">
        <f>SLOPE(B104:B107,A104:A107)</f>
        <v>35722.756358768405</v>
      </c>
      <c r="C121" s="1">
        <f>B121*$C$30</f>
        <v>35722.756358768405</v>
      </c>
      <c r="H121" s="1">
        <f>10^(0.4*A102)*C121</f>
        <v>322808499.83511132</v>
      </c>
      <c r="J121" s="1">
        <f>2.5*LOG(H121/$G$33)</f>
        <v>21.283659239522507</v>
      </c>
    </row>
    <row r="123" spans="1:10" x14ac:dyDescent="0.4">
      <c r="A123" s="3" t="s">
        <v>65</v>
      </c>
      <c r="B123" s="3"/>
      <c r="C123" s="3"/>
      <c r="D123" s="3"/>
      <c r="E123" s="3"/>
      <c r="F123" s="3"/>
      <c r="G123" s="3"/>
      <c r="H123" s="4"/>
      <c r="I123" s="4"/>
    </row>
    <row r="124" spans="1:10" x14ac:dyDescent="0.4">
      <c r="C124" s="6"/>
    </row>
    <row r="125" spans="1:10" x14ac:dyDescent="0.4">
      <c r="B125" t="s">
        <v>12</v>
      </c>
      <c r="C125" t="s">
        <v>53</v>
      </c>
      <c r="D125" t="s">
        <v>13</v>
      </c>
    </row>
    <row r="126" spans="1:10" x14ac:dyDescent="0.4">
      <c r="B126" s="1">
        <f>A36</f>
        <v>9.6199999999999992</v>
      </c>
      <c r="C126" s="1">
        <f>B55</f>
        <v>41381.820615796518</v>
      </c>
      <c r="D126" s="1">
        <f t="shared" ref="D126:D129" si="1">LOG(C126)</f>
        <v>4.6168095937729383</v>
      </c>
      <c r="F126" t="s">
        <v>54</v>
      </c>
      <c r="G126" s="19">
        <f>SLOPE(D126:D129,B126:B129)</f>
        <v>-0.40440142766907744</v>
      </c>
      <c r="H126" t="s">
        <v>75</v>
      </c>
    </row>
    <row r="127" spans="1:10" x14ac:dyDescent="0.4">
      <c r="B127" s="1">
        <f>A58</f>
        <v>11.34</v>
      </c>
      <c r="C127" s="1">
        <f>B77</f>
        <v>8747.1836734693861</v>
      </c>
      <c r="D127" s="1">
        <f t="shared" si="1"/>
        <v>3.9418682459419427</v>
      </c>
      <c r="H127" s="27" t="s">
        <v>72</v>
      </c>
    </row>
    <row r="128" spans="1:10" x14ac:dyDescent="0.4">
      <c r="B128" s="1">
        <f>A80</f>
        <v>8.1</v>
      </c>
      <c r="C128" s="1">
        <f>B99</f>
        <v>180263.97142857141</v>
      </c>
      <c r="D128" s="1">
        <f t="shared" si="1"/>
        <v>5.2559089348571337</v>
      </c>
      <c r="H128" s="26" t="s">
        <v>73</v>
      </c>
    </row>
    <row r="129" spans="2:8" x14ac:dyDescent="0.4">
      <c r="B129" s="1">
        <f>A102</f>
        <v>9.89</v>
      </c>
      <c r="C129" s="1">
        <f>B121</f>
        <v>35722.756358768405</v>
      </c>
      <c r="D129" s="1">
        <f t="shared" si="1"/>
        <v>4.5529449615608319</v>
      </c>
      <c r="H129" s="26" t="s">
        <v>74</v>
      </c>
    </row>
  </sheetData>
  <mergeCells count="2">
    <mergeCell ref="C12:G12"/>
    <mergeCell ref="L2:N3"/>
  </mergeCells>
  <phoneticPr fontId="1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</dc:creator>
  <cp:lastModifiedBy>Hideki Tamashima</cp:lastModifiedBy>
  <dcterms:created xsi:type="dcterms:W3CDTF">2021-08-10T14:02:11Z</dcterms:created>
  <dcterms:modified xsi:type="dcterms:W3CDTF">2022-07-03T12:55:30Z</dcterms:modified>
</cp:coreProperties>
</file>